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tables/table4.xml" ContentType="application/vnd.openxmlformats-officedocument.spreadsheetml.table+xml"/>
  <Override PartName="/xl/namedSheetViews/namedSheetView2.xml" ContentType="application/vnd.ms-excel.namedsheetviews+xml"/>
  <Override PartName="/xl/drawings/drawing1.xml" ContentType="application/vnd.openxmlformats-officedocument.drawing+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3.xml" ContentType="application/vnd.ms-excel.namedsheetviews+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gobiernobogota.sharepoint.com/sites/INFRAESTRUCTURA-FDLCH/Documentos compartidos/INFRAESTRUCTURA/"/>
    </mc:Choice>
  </mc:AlternateContent>
  <xr:revisionPtr revIDLastSave="582" documentId="8_{5D393791-E952-4C04-BAB7-890636E39461}" xr6:coauthVersionLast="47" xr6:coauthVersionMax="47" xr10:uidLastSave="{B490DC4B-F873-454D-A8CB-F6C0AB88ADA8}"/>
  <bookViews>
    <workbookView xWindow="-120" yWindow="-120" windowWidth="20730" windowHeight="11160" firstSheet="2" activeTab="2" xr2:uid="{00000000-000D-0000-FFFF-FFFF00000000}"/>
  </bookViews>
  <sheets>
    <sheet name="Vigencia 2011" sheetId="15" r:id="rId1"/>
    <sheet name="Vigencia 2012" sheetId="16" r:id="rId2"/>
    <sheet name="Vigencia 2014" sheetId="17" r:id="rId3"/>
    <sheet name="Vigencia 2015" sheetId="9" r:id="rId4"/>
    <sheet name="Vigencia 2016" sheetId="10" r:id="rId5"/>
    <sheet name="Vigencia 2017" sheetId="2" r:id="rId6"/>
    <sheet name="Vigencia 2018" sheetId="7" r:id="rId7"/>
    <sheet name="Vigencia 2019" sheetId="8" r:id="rId8"/>
    <sheet name="Vigencia 2021" sheetId="13" r:id="rId9"/>
    <sheet name="Vigencia 2022" sheetId="14" r:id="rId10"/>
    <sheet name="Vigencia 2023" sheetId="18" r:id="rId11"/>
    <sheet name="Vigencia 2024" sheetId="19" r:id="rId12"/>
    <sheet name="Vigencia 2025" sheetId="20" r:id="rId13"/>
    <sheet name="LISTADOS" sheetId="6" r:id="rId14"/>
    <sheet name="VEEDURÍA" sheetId="3" state="hidden" r:id="rId15"/>
    <sheet name="Hoja1" sheetId="4" state="hidden" r:id="rId16"/>
    <sheet name="Hoja2" sheetId="5" state="hidden" r:id="rId17"/>
    <sheet name="CONTROL REUNIONES" sheetId="21" r:id="rId18"/>
  </sheets>
  <definedNames>
    <definedName name="_xlnm._FilterDatabase" localSheetId="16" hidden="1">Hoja2!$G$18:$I$37</definedName>
    <definedName name="ESTADO" localSheetId="0">Tabla5[ESTADO]</definedName>
    <definedName name="ESTADO" localSheetId="1">Tabla5[ESTADO]</definedName>
    <definedName name="ESTADO" localSheetId="3">Tabla5[ESTADO]</definedName>
    <definedName name="ESTADO" localSheetId="4">Tabla5[ESTADO]</definedName>
    <definedName name="ESTADO" localSheetId="6">Tabla5[ESTADO]</definedName>
    <definedName name="ESTADO" localSheetId="7">Tabla5[ESTADO]</definedName>
    <definedName name="ESTADO" localSheetId="11">Tabla5[ESTADO]</definedName>
    <definedName name="ESTADO">Tabla5[ESTADO]</definedName>
    <definedName name="ESTADOSECOP" localSheetId="0">Tabla6[ESTADO ACTUAL EN SECOP]</definedName>
    <definedName name="ESTADOSECOP" localSheetId="1">Tabla6[ESTADO ACTUAL EN SECOP]</definedName>
    <definedName name="ESTADOSECOP" localSheetId="3">Tabla6[ESTADO ACTUAL EN SECOP]</definedName>
    <definedName name="ESTADOSECOP" localSheetId="4">Tabla6[ESTADO ACTUAL EN SECOP]</definedName>
    <definedName name="ESTADOSECOP" localSheetId="6">Tabla6[ESTADO ACTUAL EN SECOP]</definedName>
    <definedName name="ESTADOSECOP" localSheetId="7">Tabla6[ESTADO ACTUAL EN SECOP]</definedName>
    <definedName name="ESTADOSECOP" localSheetId="11">Tabla6[ESTADO ACTUAL EN SECOP]</definedName>
    <definedName name="ESTADOSECOP">Tabla6[ESTADO ACTUAL EN SECOP]</definedName>
    <definedName name="MODALIDAD" localSheetId="0">Tabla1[[MODALIDAD DE CONTRATACION ]]</definedName>
    <definedName name="MODALIDAD" localSheetId="1">Tabla1[[MODALIDAD DE CONTRATACION ]]</definedName>
    <definedName name="MODALIDAD" localSheetId="3">Tabla1[[MODALIDAD DE CONTRATACION ]]</definedName>
    <definedName name="MODALIDAD" localSheetId="4">Tabla1[[MODALIDAD DE CONTRATACION ]]</definedName>
    <definedName name="MODALIDAD" localSheetId="6">Tabla1[[MODALIDAD DE CONTRATACION ]]</definedName>
    <definedName name="MODALIDAD" localSheetId="7">Tabla1[[MODALIDAD DE CONTRATACION ]]</definedName>
    <definedName name="MODALIDAD" localSheetId="11">Tabla1[[MODALIDAD DE CONTRATACION ]]</definedName>
    <definedName name="MODALIDAD">Tabla1[[MODALIDAD DE CONTRATACION ]]</definedName>
    <definedName name="PROYECTO" localSheetId="0">Tabla3[PROYECTO ( MALLA VIAL, ESPACIO PUBLICO, PARQUES, SALONES, SEDES, OTROS)]</definedName>
    <definedName name="PROYECTO" localSheetId="1">Tabla3[PROYECTO ( MALLA VIAL, ESPACIO PUBLICO, PARQUES, SALONES, SEDES, OTROS)]</definedName>
    <definedName name="PROYECTO" localSheetId="3">Tabla3[PROYECTO ( MALLA VIAL, ESPACIO PUBLICO, PARQUES, SALONES, SEDES, OTROS)]</definedName>
    <definedName name="PROYECTO" localSheetId="4">Tabla3[PROYECTO ( MALLA VIAL, ESPACIO PUBLICO, PARQUES, SALONES, SEDES, OTROS)]</definedName>
    <definedName name="PROYECTO" localSheetId="6">Tabla3[PROYECTO ( MALLA VIAL, ESPACIO PUBLICO, PARQUES, SALONES, SEDES, OTROS)]</definedName>
    <definedName name="PROYECTO" localSheetId="7">Tabla3[PROYECTO ( MALLA VIAL, ESPACIO PUBLICO, PARQUES, SALONES, SEDES, OTROS)]</definedName>
    <definedName name="PROYECTO" localSheetId="11">Tabla3[PROYECTO ( MALLA VIAL, ESPACIO PUBLICO, PARQUES, SALONES, SEDES, OTROS)]</definedName>
    <definedName name="PROYECTO">Tabla3[PROYECTO ( MALLA VIAL, ESPACIO PUBLICO, PARQUES, SALONES, SEDES, OTROS)]</definedName>
    <definedName name="TIPO" localSheetId="0">Tabla4[TIPO DE INTERVENCIÓN]</definedName>
    <definedName name="TIPO" localSheetId="1">Tabla4[TIPO DE INTERVENCIÓN]</definedName>
    <definedName name="TIPO" localSheetId="3">Tabla4[TIPO DE INTERVENCIÓN]</definedName>
    <definedName name="TIPO" localSheetId="4">Tabla4[TIPO DE INTERVENCIÓN]</definedName>
    <definedName name="TIPO" localSheetId="6">Tabla4[TIPO DE INTERVENCIÓN]</definedName>
    <definedName name="TIPO" localSheetId="7">Tabla4[TIPO DE INTERVENCIÓN]</definedName>
    <definedName name="TIPO" localSheetId="11">Tabla4[TIPO DE INTERVENCIÓN]</definedName>
    <definedName name="TIPO">Tabla4[TIPO DE INTERVENCIÓN]</definedName>
  </definedNames>
  <calcPr calcId="191028"/>
  <pivotCaches>
    <pivotCache cacheId="12427"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G2" i="19" l="1"/>
  <c r="AH2" i="19"/>
  <c r="AF2" i="19"/>
  <c r="AH3" i="19"/>
  <c r="AF3" i="19"/>
  <c r="AG3" i="19"/>
  <c r="AH11" i="19"/>
  <c r="AH4" i="19"/>
  <c r="AH8" i="18"/>
  <c r="AG6" i="18"/>
  <c r="AH6" i="18"/>
  <c r="AG8" i="18"/>
  <c r="AA6" i="19"/>
  <c r="AH6" i="19" s="1"/>
  <c r="AA5" i="19"/>
  <c r="AH5" i="19"/>
  <c r="AA4" i="19"/>
  <c r="AC5" i="18"/>
  <c r="AH5" i="18"/>
  <c r="AH4" i="18"/>
  <c r="AH3" i="18"/>
  <c r="AH2" i="18"/>
  <c r="AA5" i="18"/>
  <c r="AA4" i="18"/>
  <c r="U5" i="8"/>
  <c r="AF3" i="14"/>
  <c r="AE3" i="14"/>
  <c r="AG3" i="14" s="1"/>
  <c r="AH3" i="14" s="1"/>
  <c r="AB6" i="13"/>
  <c r="AI6" i="13" s="1"/>
  <c r="AG7" i="8"/>
  <c r="AH6" i="7"/>
  <c r="AB2" i="13"/>
  <c r="AI2" i="13" s="1"/>
  <c r="AB4" i="13"/>
  <c r="AG4" i="13"/>
  <c r="AB3" i="8"/>
  <c r="AF3" i="8" s="1"/>
  <c r="AB2" i="8"/>
  <c r="AF2" i="8" s="1"/>
  <c r="U13" i="7"/>
  <c r="AP2" i="13"/>
  <c r="Y6" i="16"/>
  <c r="Y4" i="16"/>
  <c r="AB7" i="7"/>
  <c r="AI7" i="7" s="1"/>
  <c r="AB3" i="7"/>
  <c r="AI3" i="7" s="1"/>
  <c r="AB6" i="7"/>
  <c r="AH2" i="9"/>
  <c r="AE3" i="15"/>
  <c r="AF3" i="15" s="1"/>
  <c r="Z3" i="15"/>
  <c r="Z2" i="15"/>
  <c r="AC2" i="9"/>
  <c r="AJ2" i="9" s="1"/>
  <c r="AE2" i="15"/>
  <c r="AG2" i="15" s="1"/>
  <c r="AG8" i="8"/>
  <c r="AB8" i="8"/>
  <c r="AG4" i="8"/>
  <c r="AB4" i="8"/>
  <c r="AH4" i="8" s="1"/>
  <c r="AF6" i="8"/>
  <c r="AA2" i="14"/>
  <c r="AH2" i="14" s="1"/>
  <c r="AH3" i="2"/>
  <c r="AI3" i="10"/>
  <c r="AI2" i="10"/>
  <c r="AD3" i="10"/>
  <c r="AD6" i="2"/>
  <c r="AD2" i="10"/>
  <c r="AB5" i="8"/>
  <c r="AG5" i="8"/>
  <c r="U3" i="10"/>
  <c r="U2" i="10"/>
  <c r="AH3" i="9"/>
  <c r="AB3" i="9"/>
  <c r="AC3" i="9" s="1"/>
  <c r="AH7" i="2"/>
  <c r="AD7" i="2"/>
  <c r="AJ7" i="2" s="1"/>
  <c r="AH6" i="2"/>
  <c r="AH4" i="2"/>
  <c r="AH2" i="2"/>
  <c r="AH5" i="2"/>
  <c r="AD5" i="2"/>
  <c r="AD4" i="2"/>
  <c r="AD2" i="2"/>
  <c r="AD3" i="2"/>
  <c r="AI3" i="2" s="1"/>
  <c r="U4" i="8"/>
  <c r="AG10" i="7"/>
  <c r="AI10" i="7"/>
  <c r="AB13" i="7"/>
  <c r="AG13" i="7" s="1"/>
  <c r="AB12" i="7"/>
  <c r="AG12" i="7" s="1"/>
  <c r="AH12" i="7"/>
  <c r="AB11" i="7"/>
  <c r="AG11" i="7" s="1"/>
  <c r="AI11" i="7"/>
  <c r="U12" i="7"/>
  <c r="AH2" i="7"/>
  <c r="AB2" i="7"/>
  <c r="AG2" i="7" s="1"/>
  <c r="U6" i="8"/>
  <c r="U7" i="8"/>
  <c r="U9" i="8"/>
  <c r="AH13" i="7"/>
  <c r="AH9" i="7"/>
  <c r="AG9" i="7" s="1"/>
  <c r="AH8" i="7"/>
  <c r="AI8" i="7" s="1"/>
  <c r="AH7" i="7"/>
  <c r="AH4" i="7"/>
  <c r="AI4" i="7" s="1"/>
  <c r="AH5" i="7"/>
  <c r="AG5" i="7" s="1"/>
  <c r="AG9" i="8"/>
  <c r="AF9" i="8" s="1"/>
  <c r="AH9" i="8"/>
  <c r="U7" i="7"/>
  <c r="U3" i="7"/>
  <c r="Z11" i="8"/>
  <c r="U6" i="7"/>
  <c r="U5" i="7"/>
  <c r="U4" i="7"/>
  <c r="U2" i="7"/>
  <c r="V3" i="2"/>
  <c r="V5" i="2"/>
  <c r="V2" i="2"/>
  <c r="V4" i="2"/>
  <c r="AI3" i="13"/>
  <c r="AI4" i="13"/>
  <c r="AJ4" i="2"/>
  <c r="AJ6" i="2"/>
  <c r="AI6" i="7"/>
  <c r="AI13" i="7"/>
  <c r="AG3" i="7"/>
  <c r="AI4" i="2"/>
  <c r="AF8" i="8"/>
  <c r="AI2" i="2"/>
  <c r="AH8" i="8"/>
  <c r="AJ2" i="2"/>
  <c r="AH5" i="8"/>
  <c r="AH2" i="8"/>
  <c r="AJ5" i="2" l="1"/>
  <c r="AG8" i="7"/>
  <c r="AI5" i="7"/>
  <c r="AG4" i="7"/>
  <c r="AI5" i="2"/>
  <c r="AG3" i="15"/>
  <c r="AI6" i="2"/>
  <c r="AF5" i="8"/>
  <c r="AG6" i="7"/>
  <c r="AG7" i="7"/>
  <c r="AI7" i="2"/>
  <c r="AI2" i="9"/>
  <c r="AF4" i="8"/>
  <c r="AI2" i="7"/>
  <c r="AF2" i="15"/>
  <c r="AI3" i="9"/>
  <c r="AI12" i="7"/>
  <c r="AH3" i="8"/>
  <c r="AI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tc={A84C2131-3F17-4080-9DD1-1C706ADC4413}</author>
  </authors>
  <commentList>
    <comment ref="T6" authorId="0" shapeId="0" xr:uid="{A84C2131-3F17-4080-9DD1-1C706ADC4413}">
      <text>
        <t>[Threaded comment]
Your version of Excel allows you to read this threaded comment; however, any edits to it will get removed if the file is opened in a newer version of Excel. Learn more: https://go.microsoft.com/fwlink/?linkid=870924
Comment:
    REVISAR Arqui Valero.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tc={E0CE5DB1-8CDB-4100-99A8-B96B1DDB5A09}</author>
    <author>tc={4EFA9676-0ECC-4810-BE01-A64E05EC7EB3}</author>
  </authors>
  <commentList>
    <comment ref="W4" authorId="0" shapeId="0" xr:uid="{E0CE5DB1-8CDB-4100-99A8-B96B1DDB5A09}">
      <text>
        <t xml:space="preserve">[Threaded comment]
Your version of Excel allows you to read this threaded comment; however, any edits to it will get removed if the file is opened in a newer version of Excel. Learn more: https://go.microsoft.com/fwlink/?linkid=870924
Comment:
    @Juan Pablo Ortiz Martinez </t>
      </text>
    </comment>
    <comment ref="W5" authorId="1" shapeId="0" xr:uid="{4EFA9676-0ECC-4810-BE01-A64E05EC7EB3}">
      <text>
        <t xml:space="preserve">[Threaded comment]
Your version of Excel allows you to read this threaded comment; however, any edits to it will get removed if the file is opened in a newer version of Excel. Learn more: https://go.microsoft.com/fwlink/?linkid=870924
Comment:
    @Juan Pablo Ortiz Martinez </t>
      </text>
    </comment>
  </commentList>
</comments>
</file>

<file path=xl/sharedStrings.xml><?xml version="1.0" encoding="utf-8"?>
<sst xmlns="http://schemas.openxmlformats.org/spreadsheetml/2006/main" count="2404" uniqueCount="1084">
  <si>
    <t xml:space="preserve">No. De contrato </t>
  </si>
  <si>
    <t>LOCALIDAD</t>
  </si>
  <si>
    <t xml:space="preserve">MODALIDAD DE CONTRATACIÓN </t>
  </si>
  <si>
    <t xml:space="preserve">OBJETO DEL CONTRATO </t>
  </si>
  <si>
    <t>No. DE PROCESO</t>
  </si>
  <si>
    <t>No. PROYECTO</t>
  </si>
  <si>
    <t xml:space="preserve">TIPO DE INTERVENCIÓN </t>
  </si>
  <si>
    <t xml:space="preserve">NOMBRE EMPRESA Y REPRESENTANTE LEGAL </t>
  </si>
  <si>
    <t>No SIPSE</t>
  </si>
  <si>
    <t>ESTADO SIPSE</t>
  </si>
  <si>
    <t>ESTADO</t>
  </si>
  <si>
    <t>LINK SECOP ENTIDAD</t>
  </si>
  <si>
    <t xml:space="preserve">LINK VISUALIZACIÓN TERCEROS </t>
  </si>
  <si>
    <t>FECHA DE PUBLICACIÓN EN SECOP</t>
  </si>
  <si>
    <t>FECHA DE SUSCRIPCIÓN DEL CONTRATO DE OBRA</t>
  </si>
  <si>
    <t xml:space="preserve">ESTADO ACTUAL EN SECOP </t>
  </si>
  <si>
    <t>FECHA ACTA DE INICIO DEL CONTRATO</t>
  </si>
  <si>
    <t>PLAZO CONTRACTUAL 
(Meses)</t>
  </si>
  <si>
    <t>FECHA DE TERMINACION INICIAL</t>
  </si>
  <si>
    <t>PRORROGAS Y/O SUSPENSIONES</t>
  </si>
  <si>
    <t xml:space="preserve">FECHA DE TERMINACION FINAL </t>
  </si>
  <si>
    <t>ALARMA DE TERMINACIÓN</t>
  </si>
  <si>
    <t xml:space="preserve">ASEGURADORA Y N° DE POLIZAS </t>
  </si>
  <si>
    <t>INVERSIÓN PUBLICADOS
(Valor Inicial)</t>
  </si>
  <si>
    <t>ADICIONES</t>
  </si>
  <si>
    <t xml:space="preserve">VALOR TOTAL </t>
  </si>
  <si>
    <t>PORCENTAJE RECIBIDO</t>
  </si>
  <si>
    <t>PORCENTAJE % AVANCE DE OBRA</t>
  </si>
  <si>
    <t>FECHA PAGOS REALIZADOS</t>
  </si>
  <si>
    <t xml:space="preserve"> VALOR DE LOS PAGOS REALIZADOS</t>
  </si>
  <si>
    <t>VALOR TOTAL DE LOS PAGOS REALIZADOS</t>
  </si>
  <si>
    <t>AVANCE PRESUPUESTAL 
(%)</t>
  </si>
  <si>
    <t>SALDO POR PAGAR</t>
  </si>
  <si>
    <t xml:space="preserve">FECHA DE LIQUIDACIÓN </t>
  </si>
  <si>
    <t>APOYO A LA SUPERVISIÓN</t>
  </si>
  <si>
    <t>META PLAN DE DESARROLLO</t>
  </si>
  <si>
    <t xml:space="preserve">ALCALDE LOCAL </t>
  </si>
  <si>
    <t>099-2011</t>
  </si>
  <si>
    <t>SELECCIÓN ABREVIADA DE MENOR CUANTÍA</t>
  </si>
  <si>
    <t xml:space="preserve">REALIZAR POR EL SISTEMA DE PRECIOS GLOBAL FIJO LOS DISEÑOS Y ESTUDIOS TÉCNICOS Y POR EL SISTEMA DE PRECIOS UNITARIOS FIJOS SIN FORMULA DE AJUSTE LA CONSTRUCCIÓN Y ADECUACIÓN DE LOS DIFERENTES AÉREAS DE ESPACIO PÚBLICO DE LA LOCALIDAD DE CHAPINERO DE BOGOTÁ DISTRITO CAPITAL </t>
  </si>
  <si>
    <r>
      <rPr>
        <sz val="11"/>
        <color rgb="FF000000"/>
        <rFont val="Calibri"/>
        <family val="2"/>
      </rPr>
      <t xml:space="preserve">FDLCH-PMC-022-2011-SP
</t>
    </r>
    <r>
      <rPr>
        <b/>
        <i/>
        <sz val="11"/>
        <color rgb="FFC00000"/>
        <rFont val="Calibri"/>
        <family val="2"/>
      </rPr>
      <t xml:space="preserve">Nota aclaratoria: </t>
    </r>
    <r>
      <rPr>
        <u/>
        <sz val="11"/>
        <color rgb="FF000000"/>
        <rFont val="Calibri"/>
        <family val="2"/>
      </rPr>
      <t xml:space="preserve">Para adelantar el presente proceso, se público la licitación Pública FDLCH-LIC-005-2011, la cual fue desierta mediante </t>
    </r>
    <r>
      <rPr>
        <b/>
        <u/>
        <sz val="11"/>
        <color rgb="FF000000"/>
        <rFont val="Calibri"/>
        <family val="2"/>
      </rPr>
      <t>Resolución 370 del 10 de agosto de 2011.</t>
    </r>
  </si>
  <si>
    <t>557- MEJORAMIENTO Y AMPLIACIÓN DEL ESPACIO PÚBLICO DE LA LOCALIDAD</t>
  </si>
  <si>
    <t>CONSERVACIÓN DEL ESPACIO PÚBLICO</t>
  </si>
  <si>
    <r>
      <rPr>
        <b/>
        <sz val="11"/>
        <color rgb="FFC00000"/>
        <rFont val="Calibri"/>
        <family val="2"/>
      </rPr>
      <t xml:space="preserve">CONSORCIO INFRAESTRUCTURA CHAPINERO 
</t>
    </r>
    <r>
      <rPr>
        <b/>
        <sz val="11"/>
        <color rgb="FF000000"/>
        <rFont val="Calibri"/>
        <family val="2"/>
      </rPr>
      <t>Representante Legal:</t>
    </r>
    <r>
      <rPr>
        <sz val="11"/>
        <color rgb="FF000000"/>
        <rFont val="Calibri"/>
        <family val="2"/>
      </rPr>
      <t xml:space="preserve">  IVAN ALONSO PARDO AVILA
</t>
    </r>
    <r>
      <rPr>
        <b/>
        <sz val="11"/>
        <color rgb="FF000000"/>
        <rFont val="Calibri"/>
        <family val="2"/>
      </rPr>
      <t>NIT:</t>
    </r>
    <r>
      <rPr>
        <sz val="11"/>
        <color rgb="FF000000"/>
        <rFont val="Calibri"/>
        <family val="2"/>
      </rPr>
      <t xml:space="preserve"> 900.467.961-2
</t>
    </r>
    <r>
      <rPr>
        <b/>
        <sz val="11"/>
        <color rgb="FF000000"/>
        <rFont val="Calibri"/>
        <family val="2"/>
      </rPr>
      <t xml:space="preserve">C.C.: </t>
    </r>
    <r>
      <rPr>
        <sz val="11"/>
        <color rgb="FF000000"/>
        <rFont val="Calibri"/>
        <family val="2"/>
      </rPr>
      <t xml:space="preserve">79.95.28.90  de Bogotá D.C.
</t>
    </r>
    <r>
      <rPr>
        <b/>
        <sz val="11"/>
        <color rgb="FF000000"/>
        <rFont val="Calibri"/>
        <family val="2"/>
      </rPr>
      <t xml:space="preserve">Dirección: </t>
    </r>
    <r>
      <rPr>
        <sz val="11"/>
        <color rgb="FF000000"/>
        <rFont val="Calibri"/>
        <family val="2"/>
      </rPr>
      <t>Avenida 19 # 118-30 Oficina 407</t>
    </r>
    <r>
      <rPr>
        <b/>
        <sz val="11"/>
        <color rgb="FF000000"/>
        <rFont val="Calibri"/>
        <family val="2"/>
      </rPr>
      <t xml:space="preserve"> 
PBX: </t>
    </r>
    <r>
      <rPr>
        <sz val="11"/>
        <color rgb="FF000000"/>
        <rFont val="Calibri"/>
        <family val="2"/>
      </rPr>
      <t xml:space="preserve">6203389
</t>
    </r>
    <r>
      <rPr>
        <b/>
        <sz val="11"/>
        <color rgb="FF000000"/>
        <rFont val="Calibri"/>
        <family val="2"/>
      </rPr>
      <t>E-mail:</t>
    </r>
    <r>
      <rPr>
        <sz val="11"/>
        <color rgb="FF000000"/>
        <rFont val="Calibri"/>
        <family val="2"/>
      </rPr>
      <t xml:space="preserve"> promotora@gmail.com</t>
    </r>
  </si>
  <si>
    <t>N/A</t>
  </si>
  <si>
    <t>TERMINADO</t>
  </si>
  <si>
    <t>https://www.contratos.gov.co/consultas/detalleProceso.do?numConstancia=11-11-587985&amp;g-recaptcha-response=03AD1IbLBAAbl5IS72uOwZ5cGYdmTUeadlvYwHXvjcsA77H-3ASAIOV2WjmUr1PrbLpnBb2rRaZ8WrG5L03ARhDm_XPLhrqBMZESOOdkEsbMZovZNOzGnAAAJTwZsY53xIqRk1PMjcoOMso7z8HGs5BdRW7HAGVSSIZiIbI966yi2KLmr9gf9oatdJYY-ug4cbWFqINdK9ZYPfvGdPHr13KPVQ1qyRtWKPWBURmcTd9_4Ftp225s9UycK2nYQZM47WgAiGBwOVDih0nesrr_AqMl4BF4VnNvmFBRBiNVl9K5813gKfNrDoIdEJJEwtDX8Z5B4b97t1UOe_qxFEwkaoqEsB0-vdVDmhCjFBJbD9KQIDc0gxnbfHWMJKzHZ_jUa9_-FKCsCP41_dSKLUwUo5qrCZBYjDEIt4tjyJ_lmytQahBTWrReEwqSevaTcuHk_dD3GpUDiRRu1aYfPruoo42o9OD9UAY5Owl5hIhSl29wmzW3jpZX9fhyT0aUQGCGR6B9hJ1odcfh7aXpqNuUI_00Ybif3VnI4YAw</t>
  </si>
  <si>
    <t>LIQUIDADO</t>
  </si>
  <si>
    <r>
      <t xml:space="preserve">ADICIÓN Y PRORROGA No. 01 (Carpeta 10, Folio 1989)
PLAZO DE PRORROGA: </t>
    </r>
    <r>
      <rPr>
        <sz val="11"/>
        <color rgb="FF000000"/>
        <rFont val="Calibri"/>
        <family val="2"/>
      </rPr>
      <t xml:space="preserve">Tres (03) meses 
</t>
    </r>
    <r>
      <rPr>
        <b/>
        <sz val="11"/>
        <color rgb="FF000000"/>
        <rFont val="Calibri"/>
        <family val="2"/>
      </rPr>
      <t xml:space="preserve">FECHA DE PRORROGA: </t>
    </r>
    <r>
      <rPr>
        <sz val="11"/>
        <color rgb="FF000000"/>
        <rFont val="Calibri"/>
        <family val="2"/>
      </rPr>
      <t xml:space="preserve">22/12/2011
</t>
    </r>
    <r>
      <rPr>
        <b/>
        <sz val="11"/>
        <color rgb="FF000000"/>
        <rFont val="Calibri"/>
        <family val="2"/>
      </rPr>
      <t xml:space="preserve">PRORROGA No. 02 </t>
    </r>
    <r>
      <rPr>
        <i/>
        <u/>
        <sz val="11"/>
        <color rgb="FF000000"/>
        <rFont val="Calibri"/>
        <family val="2"/>
      </rPr>
      <t xml:space="preserve">(Carpeta 17, Folio 3291)
</t>
    </r>
    <r>
      <rPr>
        <b/>
        <sz val="11"/>
        <color rgb="FF000000"/>
        <rFont val="Calibri"/>
        <family val="2"/>
      </rPr>
      <t xml:space="preserve">PLAZO DE PRORROGA: </t>
    </r>
    <r>
      <rPr>
        <sz val="11"/>
        <color rgb="FF000000"/>
        <rFont val="Calibri"/>
        <family val="2"/>
      </rPr>
      <t xml:space="preserve">Dos (02) meses 
</t>
    </r>
    <r>
      <rPr>
        <b/>
        <sz val="11"/>
        <color rgb="FF000000"/>
        <rFont val="Calibri"/>
        <family val="2"/>
      </rPr>
      <t xml:space="preserve">FECHA DE PRORROGA: </t>
    </r>
    <r>
      <rPr>
        <sz val="11"/>
        <color rgb="FF000000"/>
        <rFont val="Calibri"/>
        <family val="2"/>
      </rPr>
      <t xml:space="preserve">10/08/2012
</t>
    </r>
    <r>
      <rPr>
        <b/>
        <sz val="11"/>
        <color rgb="FF000000"/>
        <rFont val="Calibri"/>
        <family val="2"/>
      </rPr>
      <t xml:space="preserve">PRORROGA No. 03 </t>
    </r>
    <r>
      <rPr>
        <i/>
        <u/>
        <sz val="11"/>
        <color rgb="FF000000"/>
        <rFont val="Calibri"/>
        <family val="2"/>
      </rPr>
      <t xml:space="preserve">(Carpeta 20, Folio 3714)
</t>
    </r>
    <r>
      <rPr>
        <b/>
        <sz val="11"/>
        <color rgb="FF000000"/>
        <rFont val="Calibri"/>
        <family val="2"/>
      </rPr>
      <t xml:space="preserve">PLAZO DE PRORROGA: </t>
    </r>
    <r>
      <rPr>
        <sz val="11"/>
        <color rgb="FF000000"/>
        <rFont val="Calibri"/>
        <family val="2"/>
      </rPr>
      <t xml:space="preserve">Un (01) mes y diecisiete (17) días
</t>
    </r>
    <r>
      <rPr>
        <b/>
        <sz val="11"/>
        <color rgb="FF000000"/>
        <rFont val="Calibri"/>
        <family val="2"/>
      </rPr>
      <t>FECHA DE PRORROGA:</t>
    </r>
    <r>
      <rPr>
        <sz val="11"/>
        <color rgb="FF000000"/>
        <rFont val="Calibri"/>
        <family val="2"/>
      </rPr>
      <t xml:space="preserve"> 12/10/2012</t>
    </r>
  </si>
  <si>
    <r>
      <rPr>
        <b/>
        <sz val="11"/>
        <color rgb="FFC00000"/>
        <rFont val="Calibri"/>
        <family val="2"/>
      </rPr>
      <t>CONFIANZA SWISS RE CORPORATE SOLUTIONS</t>
    </r>
    <r>
      <rPr>
        <sz val="11"/>
        <color rgb="FF000000"/>
        <rFont val="Calibri"/>
        <family val="2"/>
      </rPr>
      <t xml:space="preserve"> 
Compañía Aseguradora de Fianzas S.A.S
</t>
    </r>
    <r>
      <rPr>
        <b/>
        <sz val="11"/>
        <color rgb="FF000000"/>
        <rFont val="Calibri"/>
        <family val="2"/>
      </rPr>
      <t>PÓLIZA</t>
    </r>
    <r>
      <rPr>
        <sz val="11"/>
        <color rgb="FF000000"/>
        <rFont val="Calibri"/>
        <family val="2"/>
      </rPr>
      <t xml:space="preserve"> GU049863
</t>
    </r>
    <r>
      <rPr>
        <b/>
        <sz val="11"/>
        <color rgb="FF000000"/>
        <rFont val="Calibri"/>
        <family val="2"/>
      </rPr>
      <t>NIT:</t>
    </r>
    <r>
      <rPr>
        <sz val="11"/>
        <color rgb="FF000000"/>
        <rFont val="Calibri"/>
        <family val="2"/>
      </rPr>
      <t xml:space="preserve"> 860.070.374-9</t>
    </r>
  </si>
  <si>
    <r>
      <rPr>
        <b/>
        <sz val="11"/>
        <color rgb="FF000000"/>
        <rFont val="Calibri"/>
        <family val="2"/>
      </rPr>
      <t>PAGO N° 1:</t>
    </r>
    <r>
      <rPr>
        <sz val="11"/>
        <color rgb="FF000000"/>
        <rFont val="Calibri"/>
        <family val="2"/>
      </rPr>
      <t xml:space="preserve"> (ORDEN 1083) 23/12/2011 </t>
    </r>
    <r>
      <rPr>
        <i/>
        <u/>
        <sz val="11"/>
        <color rgb="FF000000"/>
        <rFont val="Calibri"/>
        <family val="2"/>
      </rPr>
      <t xml:space="preserve">(Carpeta 14, Folio 2587)
</t>
    </r>
    <r>
      <rPr>
        <b/>
        <sz val="11"/>
        <color rgb="FF000000"/>
        <rFont val="Calibri"/>
        <family val="2"/>
      </rPr>
      <t xml:space="preserve">PAGO N° 1: </t>
    </r>
    <r>
      <rPr>
        <sz val="11"/>
        <color rgb="FF000000"/>
        <rFont val="Calibri"/>
        <family val="2"/>
      </rPr>
      <t xml:space="preserve">(ORDEN 262) 04/04/2012 </t>
    </r>
    <r>
      <rPr>
        <i/>
        <u/>
        <sz val="11"/>
        <color rgb="FF000000"/>
        <rFont val="Calibri"/>
        <family val="2"/>
      </rPr>
      <t xml:space="preserve">(Carpeta 14, Folio 2674)
</t>
    </r>
    <r>
      <rPr>
        <b/>
        <sz val="11"/>
        <color rgb="FF000000"/>
        <rFont val="Calibri"/>
        <family val="2"/>
      </rPr>
      <t>PAGO N° 2:</t>
    </r>
    <r>
      <rPr>
        <sz val="11"/>
        <color rgb="FF000000"/>
        <rFont val="Calibri"/>
        <family val="2"/>
      </rPr>
      <t xml:space="preserve">  (ORDEN 403) 01/06/2012 </t>
    </r>
    <r>
      <rPr>
        <i/>
        <u/>
        <sz val="11"/>
        <color rgb="FF000000"/>
        <rFont val="Calibri"/>
        <family val="2"/>
      </rPr>
      <t xml:space="preserve">(Carpeta 15, Folio 2838)
</t>
    </r>
    <r>
      <rPr>
        <b/>
        <sz val="11"/>
        <color rgb="FF000000"/>
        <rFont val="Calibri"/>
        <family val="2"/>
      </rPr>
      <t xml:space="preserve">PAGO N° 3: </t>
    </r>
    <r>
      <rPr>
        <sz val="11"/>
        <color rgb="FF000000"/>
        <rFont val="Calibri"/>
        <family val="2"/>
      </rPr>
      <t xml:space="preserve"> (ORDEN 535) 09/07/2012</t>
    </r>
    <r>
      <rPr>
        <i/>
        <u/>
        <sz val="11"/>
        <color rgb="FF000000"/>
        <rFont val="Calibri"/>
        <family val="2"/>
      </rPr>
      <t xml:space="preserve"> (Carpeta 16, Folio 3098)
</t>
    </r>
    <r>
      <rPr>
        <b/>
        <sz val="11"/>
        <color rgb="FF000000"/>
        <rFont val="Calibri"/>
        <family val="2"/>
      </rPr>
      <t>PAGO N° 4:</t>
    </r>
    <r>
      <rPr>
        <sz val="11"/>
        <color rgb="FF000000"/>
        <rFont val="Calibri"/>
        <family val="2"/>
      </rPr>
      <t xml:space="preserve">  (ORDEN 647) 17/08/2012 </t>
    </r>
    <r>
      <rPr>
        <i/>
        <u/>
        <sz val="11"/>
        <color rgb="FF000000"/>
        <rFont val="Calibri"/>
        <family val="2"/>
      </rPr>
      <t xml:space="preserve">(Carpeta 17, Folio 3278)
</t>
    </r>
    <r>
      <rPr>
        <b/>
        <sz val="11"/>
        <color rgb="FF000000"/>
        <rFont val="Calibri"/>
        <family val="2"/>
      </rPr>
      <t xml:space="preserve">PAGO N° 5: </t>
    </r>
    <r>
      <rPr>
        <sz val="11"/>
        <color rgb="FF000000"/>
        <rFont val="Calibri"/>
        <family val="2"/>
      </rPr>
      <t xml:space="preserve"> (ORDEN 696) 04/09/2012 </t>
    </r>
    <r>
      <rPr>
        <i/>
        <u/>
        <sz val="11"/>
        <color rgb="FF000000"/>
        <rFont val="Calibri"/>
        <family val="2"/>
      </rPr>
      <t xml:space="preserve">(Carpeta 18, Folio 3487)
</t>
    </r>
    <r>
      <rPr>
        <b/>
        <sz val="11"/>
        <color rgb="FF000000"/>
        <rFont val="Calibri"/>
        <family val="2"/>
      </rPr>
      <t>PAGO N° 6:</t>
    </r>
    <r>
      <rPr>
        <sz val="11"/>
        <color rgb="FF000000"/>
        <rFont val="Calibri"/>
        <family val="2"/>
      </rPr>
      <t xml:space="preserve">  (ORDEN 861) 04/09/2012 </t>
    </r>
    <r>
      <rPr>
        <i/>
        <u/>
        <sz val="11"/>
        <color rgb="FF000000"/>
        <rFont val="Calibri"/>
        <family val="2"/>
      </rPr>
      <t xml:space="preserve">(Carpeta 19, Folio 3692)
</t>
    </r>
  </si>
  <si>
    <r>
      <rPr>
        <b/>
        <sz val="11"/>
        <color rgb="FF000000"/>
        <rFont val="Calibri"/>
        <family val="2"/>
      </rPr>
      <t xml:space="preserve">
PAGO N° 01:</t>
    </r>
    <r>
      <rPr>
        <sz val="11"/>
        <color rgb="FF000000"/>
        <rFont val="Calibri"/>
        <family val="2"/>
      </rPr>
      <t xml:space="preserve"> $ 419.855.140.00 (30%)
</t>
    </r>
    <r>
      <rPr>
        <b/>
        <sz val="11"/>
        <color rgb="FF000000"/>
        <rFont val="Calibri"/>
        <family val="2"/>
      </rPr>
      <t xml:space="preserve">PAGO N° 01:  </t>
    </r>
    <r>
      <rPr>
        <sz val="11"/>
        <color rgb="FF000000"/>
        <rFont val="Calibri"/>
        <family val="2"/>
      </rPr>
      <t xml:space="preserve">$ 249.939.707.00
</t>
    </r>
    <r>
      <rPr>
        <b/>
        <sz val="11"/>
        <color rgb="FF000000"/>
        <rFont val="Calibri"/>
        <family val="2"/>
      </rPr>
      <t>PAGO N° 02:</t>
    </r>
    <r>
      <rPr>
        <sz val="11"/>
        <color rgb="FF000000"/>
        <rFont val="Calibri"/>
        <family val="2"/>
      </rPr>
      <t xml:space="preserve"> $ 300.000.889.00
</t>
    </r>
    <r>
      <rPr>
        <b/>
        <sz val="11"/>
        <color rgb="FF000000"/>
        <rFont val="Calibri"/>
        <family val="2"/>
      </rPr>
      <t>PAGO N° 03:</t>
    </r>
    <r>
      <rPr>
        <sz val="11"/>
        <color rgb="FF000000"/>
        <rFont val="Calibri"/>
        <family val="2"/>
      </rPr>
      <t xml:space="preserve"> $ 265.396.653.00
</t>
    </r>
    <r>
      <rPr>
        <b/>
        <sz val="11"/>
        <color rgb="FF000000"/>
        <rFont val="Calibri"/>
        <family val="2"/>
      </rPr>
      <t xml:space="preserve">PAGO N° 04: </t>
    </r>
    <r>
      <rPr>
        <sz val="11"/>
        <color rgb="FF000000"/>
        <rFont val="Calibri"/>
        <family val="2"/>
      </rPr>
      <t xml:space="preserve">$ 164.324.744.00
</t>
    </r>
    <r>
      <rPr>
        <b/>
        <sz val="11"/>
        <color rgb="FF000000"/>
        <rFont val="Calibri"/>
        <family val="2"/>
      </rPr>
      <t xml:space="preserve">                      </t>
    </r>
    <r>
      <rPr>
        <sz val="11"/>
        <color rgb="FF000000"/>
        <rFont val="Calibri"/>
        <family val="2"/>
      </rPr>
      <t xml:space="preserve"> $  15.654.669.00
</t>
    </r>
    <r>
      <rPr>
        <b/>
        <sz val="11"/>
        <color rgb="FF000000"/>
        <rFont val="Calibri"/>
        <family val="2"/>
      </rPr>
      <t xml:space="preserve">PAGO N° 05: </t>
    </r>
    <r>
      <rPr>
        <sz val="11"/>
        <color rgb="FF000000"/>
        <rFont val="Calibri"/>
        <family val="2"/>
      </rPr>
      <t xml:space="preserve">$ 101.719.400.00
</t>
    </r>
    <r>
      <rPr>
        <b/>
        <sz val="11"/>
        <color rgb="FF000000"/>
        <rFont val="Calibri"/>
        <family val="2"/>
      </rPr>
      <t xml:space="preserve">PAGO N° 06: $ </t>
    </r>
    <r>
      <rPr>
        <sz val="11"/>
        <color rgb="FF000000"/>
        <rFont val="Calibri"/>
        <family val="2"/>
      </rPr>
      <t xml:space="preserve">159.566.215.00
</t>
    </r>
    <r>
      <rPr>
        <b/>
        <sz val="11"/>
        <color rgb="FF000000"/>
        <rFont val="Calibri"/>
        <family val="2"/>
      </rPr>
      <t xml:space="preserve">
SALDO A FAVOR DEL FDLCH: 
$24.921.542 Se solicito ser liberado de acuerdo con el Acta de Liquidación
</t>
    </r>
  </si>
  <si>
    <r>
      <rPr>
        <sz val="11"/>
        <color rgb="FF000000"/>
        <rFont val="Calibri"/>
        <family val="2"/>
      </rPr>
      <t xml:space="preserve">08/05/2015
</t>
    </r>
    <r>
      <rPr>
        <i/>
        <u/>
        <sz val="11"/>
        <color rgb="FF000000"/>
        <rFont val="Calibri"/>
        <family val="2"/>
      </rPr>
      <t xml:space="preserve">(Carpeta 20, Folio 3740)
</t>
    </r>
  </si>
  <si>
    <r>
      <rPr>
        <b/>
        <sz val="11"/>
        <color rgb="FFC00000"/>
        <rFont val="Calibri"/>
        <family val="2"/>
      </rPr>
      <t xml:space="preserve">MARICELA PALACIO RODRIGUEZ
</t>
    </r>
    <r>
      <rPr>
        <i/>
        <u/>
        <sz val="11"/>
        <color rgb="FF000000"/>
        <rFont val="Calibri"/>
        <family val="2"/>
      </rPr>
      <t>(Ubicación Carpeta 14, Folio 2589)</t>
    </r>
  </si>
  <si>
    <t>MEJORAR Y AMPLIAR 12.000 M2 DE ESPACIO PÚBLICO POR AÑO</t>
  </si>
  <si>
    <t xml:space="preserve">MAURICIO JARAMILLO CABRERA </t>
  </si>
  <si>
    <t>089-2011</t>
  </si>
  <si>
    <t xml:space="preserve">CONSURSO DE MÉRITOS ABIERTO </t>
  </si>
  <si>
    <t xml:space="preserve">SELECCIONAR EN IGUALDAD DE OPORTUNIDADES UNA PERSONA NATURAL O JURÍDICA, PARA QUE DIRECTAMENTE, O EN CONSORCIO, O EN UNIÓN TEMPORAL REALICE LA INTERVENTORÍA TÉCNICA, ADMINISTRATIVA, FINANCIERA, LEGAL, SOCIAL Y AMBIENTAL DEL CONTRATO DE OBRA QUE RESULTE DEL PROCESO LICITATORIO No. FDLCH-LIC-005-2011 O EL QUE HAGA SUS VECES, CUYO OBJETO ES "REALIZAR POR EL SISTEMA DE PRECIOS GLOBAL FIJO LOS DISEÑOS Y ESTUDIOS TÉCNICOS Y POR EL SISTEMA DE PRECIOS UNITARIOS FIJOS SIN FORMULA DE AJUSTE LA CONSTRUCCIÓN Y ADECUACIÓN DE LOS DIFERENTES AÉREAS DE ESPACIO PÚBLICO DE LA LOCALIDAD DE CHAPINERO DE BOGOTÁ DISTRITO CAPITAL" LA INTERVENTORÍA SE EJECUTARA DE CONFORMIDAD A LO ESTIPULADO EN LOS ESTUDIOS PREVIOS, EL PLIEGO DE CONDICIONES Y LA PROPUESTA PRESENTADA POR EL INTERVENTOR 
</t>
  </si>
  <si>
    <r>
      <rPr>
        <sz val="11"/>
        <color rgb="FF000000"/>
        <rFont val="Calibri"/>
        <family val="2"/>
      </rPr>
      <t xml:space="preserve">FDLCH-CM-SA-04-2011 
FDLCH-LIC-005-2011 (Convocado)
</t>
    </r>
    <r>
      <rPr>
        <b/>
        <i/>
        <sz val="11"/>
        <color rgb="FFC00000"/>
        <rFont val="Calibri"/>
        <family val="2"/>
      </rPr>
      <t xml:space="preserve">Nota aclaratoria: </t>
    </r>
    <r>
      <rPr>
        <b/>
        <i/>
        <sz val="11"/>
        <color rgb="FF000000"/>
        <rFont val="Calibri"/>
        <family val="2"/>
      </rPr>
      <t xml:space="preserve">Mediante Resolución 381 del 18 de agosto de 2011. </t>
    </r>
    <r>
      <rPr>
        <sz val="11"/>
        <color rgb="FF000000"/>
        <rFont val="Calibri"/>
        <family val="2"/>
      </rPr>
      <t>Por medio de la cual se constituye comité asesor para la evaluación de las ppropuestas presentadas dentro del proceso</t>
    </r>
    <r>
      <rPr>
        <b/>
        <i/>
        <u/>
        <sz val="11"/>
        <color rgb="FFC00000"/>
        <rFont val="Calibri"/>
        <family val="2"/>
      </rPr>
      <t xml:space="preserve"> FDLCH-CM-SA-04-2011</t>
    </r>
    <r>
      <rPr>
        <i/>
        <u/>
        <sz val="11"/>
        <color rgb="FF000000"/>
        <rFont val="Calibri"/>
        <family val="2"/>
      </rPr>
      <t xml:space="preserve">, </t>
    </r>
    <r>
      <rPr>
        <sz val="11"/>
        <color rgb="FF000000"/>
        <rFont val="Calibri"/>
        <family val="2"/>
      </rPr>
      <t xml:space="preserve">del contrato de obra que resulte del proceso licitatorio No. FDLCH-LIC-005-2011
</t>
    </r>
    <r>
      <rPr>
        <i/>
        <u/>
        <sz val="11"/>
        <color rgb="FFC00000"/>
        <rFont val="Calibri"/>
        <family val="2"/>
      </rPr>
      <t xml:space="preserve">(Ubicación: Carpeta 2, folio 203)
</t>
    </r>
    <r>
      <rPr>
        <sz val="11"/>
        <color rgb="FF000000"/>
        <rFont val="Calibri"/>
        <family val="2"/>
      </rPr>
      <t xml:space="preserve">Mediante Resolución No. 402 del 31 de agosto del 2011, Por medio del cual se preocede a realizar la adjudicación del Proceso </t>
    </r>
    <r>
      <rPr>
        <b/>
        <i/>
        <u/>
        <sz val="11"/>
        <color rgb="FFC00000"/>
        <rFont val="Calibri"/>
        <family val="2"/>
      </rPr>
      <t xml:space="preserve">No. FDLCH-CM-SA-04-2011
</t>
    </r>
    <r>
      <rPr>
        <i/>
        <u/>
        <sz val="11"/>
        <color rgb="FFC00000"/>
        <rFont val="Calibri"/>
        <family val="2"/>
      </rPr>
      <t>(Ubicación: Carpeta 3, folio 455)</t>
    </r>
  </si>
  <si>
    <r>
      <rPr>
        <b/>
        <sz val="11"/>
        <color rgb="FFC00000"/>
        <rFont val="Calibri"/>
        <family val="2"/>
      </rPr>
      <t xml:space="preserve">R&amp;M CONSTRUCCIONES E INTERVENTORÍAS S.A.S
</t>
    </r>
    <r>
      <rPr>
        <b/>
        <sz val="11"/>
        <color rgb="FF000000"/>
        <rFont val="Calibri"/>
        <family val="2"/>
      </rPr>
      <t>NIT:</t>
    </r>
    <r>
      <rPr>
        <sz val="11"/>
        <color rgb="FF000000"/>
        <rFont val="Calibri"/>
        <family val="2"/>
      </rPr>
      <t xml:space="preserve"> 830028126-2
</t>
    </r>
    <r>
      <rPr>
        <b/>
        <sz val="11"/>
        <color rgb="FF000000"/>
        <rFont val="Calibri"/>
        <family val="2"/>
      </rPr>
      <t>Representante Legal</t>
    </r>
    <r>
      <rPr>
        <sz val="11"/>
        <color rgb="FF000000"/>
        <rFont val="Calibri"/>
        <family val="2"/>
      </rPr>
      <t xml:space="preserve">: CESAR EDUARDO GÓMEZ GÓMEZ
</t>
    </r>
    <r>
      <rPr>
        <b/>
        <sz val="11"/>
        <color rgb="FF000000"/>
        <rFont val="Calibri"/>
        <family val="2"/>
      </rPr>
      <t xml:space="preserve">Dirección: </t>
    </r>
    <r>
      <rPr>
        <sz val="11"/>
        <color rgb="FF000000"/>
        <rFont val="Calibri"/>
        <family val="2"/>
      </rPr>
      <t xml:space="preserve">CARRERA 38 a # 25 26 
</t>
    </r>
    <r>
      <rPr>
        <b/>
        <sz val="11"/>
        <color rgb="FF000000"/>
        <rFont val="Calibri"/>
        <family val="2"/>
      </rPr>
      <t>TEL:</t>
    </r>
    <r>
      <rPr>
        <sz val="11"/>
        <color rgb="FF000000"/>
        <rFont val="Calibri"/>
        <family val="2"/>
      </rPr>
      <t xml:space="preserve"> (1) 2 69 79 27 
</t>
    </r>
    <r>
      <rPr>
        <b/>
        <sz val="11"/>
        <color rgb="FF000000"/>
        <rFont val="Calibri"/>
        <family val="2"/>
      </rPr>
      <t xml:space="preserve">E-mail: </t>
    </r>
    <r>
      <rPr>
        <sz val="11"/>
        <color rgb="FF000000"/>
        <rFont val="Calibri"/>
        <family val="2"/>
      </rPr>
      <t>espaciopublico105@gmail.com, rymcei@yahoo.es</t>
    </r>
  </si>
  <si>
    <t>Detalle del proceso: (contratos.gov.co)</t>
  </si>
  <si>
    <t>UNA VEZ VERIFICADO EL PROCESO EN SECOP l, SE PUDO OBSERVAR QUE NO APARECE INFORMACIÓN DEL CONTRATO (VER LINK)</t>
  </si>
  <si>
    <r>
      <rPr>
        <sz val="11"/>
        <color rgb="FF000000"/>
        <rFont val="Calibri"/>
        <family val="2"/>
      </rPr>
      <t xml:space="preserve">14/09/2011
</t>
    </r>
    <r>
      <rPr>
        <sz val="11"/>
        <color rgb="FFC00000"/>
        <rFont val="Calibri"/>
        <family val="2"/>
      </rPr>
      <t>(</t>
    </r>
    <r>
      <rPr>
        <i/>
        <u/>
        <sz val="11"/>
        <color rgb="FFC00000"/>
        <rFont val="Calibri"/>
        <family val="2"/>
      </rPr>
      <t>Ubicación: Carpeta 3, folio 458)</t>
    </r>
  </si>
  <si>
    <r>
      <rPr>
        <sz val="11"/>
        <color rgb="FF000000"/>
        <rFont val="Calibri"/>
        <family val="2"/>
      </rPr>
      <t xml:space="preserve">14/10/2011
</t>
    </r>
    <r>
      <rPr>
        <i/>
        <u/>
        <sz val="11"/>
        <color rgb="FFC00000"/>
        <rFont val="Calibri"/>
        <family val="2"/>
      </rPr>
      <t>(Ubicación: Carpeta 3, folio 486)</t>
    </r>
  </si>
  <si>
    <r>
      <rPr>
        <b/>
        <sz val="11"/>
        <color rgb="FF000000"/>
        <rFont val="Calibri"/>
        <family val="2"/>
      </rPr>
      <t>ADICIÓN Y PRORROGA No. 01</t>
    </r>
    <r>
      <rPr>
        <i/>
        <u/>
        <sz val="11"/>
        <color rgb="FF000000"/>
        <rFont val="Calibri"/>
        <family val="2"/>
      </rPr>
      <t xml:space="preserve"> (Carpeta 3, Folio 493)
</t>
    </r>
    <r>
      <rPr>
        <b/>
        <sz val="11"/>
        <color rgb="FF000000"/>
        <rFont val="Calibri"/>
        <family val="2"/>
      </rPr>
      <t xml:space="preserve">PLAZO DE PRORROGA: </t>
    </r>
    <r>
      <rPr>
        <sz val="11"/>
        <color rgb="FF000000"/>
        <rFont val="Calibri"/>
        <family val="2"/>
      </rPr>
      <t xml:space="preserve">Tres (03) meses 
</t>
    </r>
    <r>
      <rPr>
        <b/>
        <sz val="11"/>
        <color rgb="FF000000"/>
        <rFont val="Calibri"/>
        <family val="2"/>
      </rPr>
      <t xml:space="preserve">FECHA DE PRORROGA: </t>
    </r>
    <r>
      <rPr>
        <sz val="11"/>
        <color rgb="FF000000"/>
        <rFont val="Calibri"/>
        <family val="2"/>
      </rPr>
      <t xml:space="preserve">19/12/2011
</t>
    </r>
    <r>
      <rPr>
        <b/>
        <sz val="11"/>
        <color rgb="FF000000"/>
        <rFont val="Calibri"/>
        <family val="2"/>
      </rPr>
      <t xml:space="preserve">PRORROGA No. 02 </t>
    </r>
    <r>
      <rPr>
        <i/>
        <u/>
        <sz val="11"/>
        <color rgb="FF000000"/>
        <rFont val="Calibri"/>
        <family val="2"/>
      </rPr>
      <t xml:space="preserve">(Carpeta 18, Folio 3478)
</t>
    </r>
    <r>
      <rPr>
        <b/>
        <sz val="11"/>
        <color rgb="FF000000"/>
        <rFont val="Calibri"/>
        <family val="2"/>
      </rPr>
      <t xml:space="preserve">PLAZO DE PRORROGA: </t>
    </r>
    <r>
      <rPr>
        <sz val="11"/>
        <color rgb="FF000000"/>
        <rFont val="Calibri"/>
        <family val="2"/>
      </rPr>
      <t xml:space="preserve">Un (01) mes 
</t>
    </r>
    <r>
      <rPr>
        <b/>
        <sz val="11"/>
        <color rgb="FF000000"/>
        <rFont val="Calibri"/>
        <family val="2"/>
      </rPr>
      <t xml:space="preserve">FECHA DE PRORROGA: </t>
    </r>
    <r>
      <rPr>
        <sz val="11"/>
        <color rgb="FF000000"/>
        <rFont val="Calibri"/>
        <family val="2"/>
      </rPr>
      <t xml:space="preserve">12/09/2012
</t>
    </r>
    <r>
      <rPr>
        <sz val="11"/>
        <color rgb="FFC00000"/>
        <rFont val="Calibri"/>
        <family val="2"/>
      </rPr>
      <t xml:space="preserve">
</t>
    </r>
    <r>
      <rPr>
        <b/>
        <sz val="11"/>
        <color rgb="FF000000"/>
        <rFont val="Calibri"/>
        <family val="2"/>
      </rPr>
      <t xml:space="preserve">PRORROGA No. 03 </t>
    </r>
    <r>
      <rPr>
        <i/>
        <u/>
        <sz val="11"/>
        <color rgb="FF000000"/>
        <rFont val="Calibri"/>
        <family val="2"/>
      </rPr>
      <t xml:space="preserve">(Carpeta 20, Folio 3855)
</t>
    </r>
    <r>
      <rPr>
        <b/>
        <sz val="11"/>
        <color rgb="FF000000"/>
        <rFont val="Calibri"/>
        <family val="2"/>
      </rPr>
      <t xml:space="preserve">PLAZO DE PRORROGA: </t>
    </r>
    <r>
      <rPr>
        <sz val="11"/>
        <color rgb="FF000000"/>
        <rFont val="Calibri"/>
        <family val="2"/>
      </rPr>
      <t xml:space="preserve">Un (01) mes y diecisiete (17) días
</t>
    </r>
    <r>
      <rPr>
        <b/>
        <sz val="11"/>
        <color rgb="FF000000"/>
        <rFont val="Calibri"/>
        <family val="2"/>
      </rPr>
      <t>FECHA DE PRORROGA:</t>
    </r>
    <r>
      <rPr>
        <sz val="11"/>
        <color rgb="FF000000"/>
        <rFont val="Calibri"/>
        <family val="2"/>
      </rPr>
      <t xml:space="preserve"> 12/10/2012</t>
    </r>
  </si>
  <si>
    <r>
      <rPr>
        <sz val="11"/>
        <color rgb="FF000000"/>
        <rFont val="Calibri"/>
        <family val="2"/>
      </rPr>
      <t xml:space="preserve">30/12/2012
</t>
    </r>
    <r>
      <rPr>
        <i/>
        <u/>
        <sz val="11"/>
        <color rgb="FFC00000"/>
        <rFont val="Calibri"/>
        <family val="2"/>
      </rPr>
      <t>(Ubicación Acta de terminación: Carpeta 23, Folio 4453)</t>
    </r>
  </si>
  <si>
    <r>
      <rPr>
        <b/>
        <sz val="11"/>
        <color rgb="FFC00000"/>
        <rFont val="Calibri"/>
        <family val="2"/>
      </rPr>
      <t xml:space="preserve">ASEGURADORA: </t>
    </r>
    <r>
      <rPr>
        <sz val="11"/>
        <rFont val="Calibri"/>
        <family val="2"/>
      </rPr>
      <t xml:space="preserve">SEGUROS DEL ESTADO S.A
NIT: 860.009.578-6
</t>
    </r>
    <r>
      <rPr>
        <b/>
        <sz val="11"/>
        <color rgb="FFC00000"/>
        <rFont val="Calibri"/>
        <family val="2"/>
      </rPr>
      <t>No. PÓLIZA:</t>
    </r>
    <r>
      <rPr>
        <sz val="11"/>
        <rFont val="Calibri"/>
        <family val="2"/>
      </rPr>
      <t xml:space="preserve"> 14-44-101030105</t>
    </r>
  </si>
  <si>
    <r>
      <rPr>
        <b/>
        <sz val="11"/>
        <color rgb="FF000000"/>
        <rFont val="Calibri"/>
        <family val="2"/>
      </rPr>
      <t>PAGO N° 1:</t>
    </r>
    <r>
      <rPr>
        <sz val="11"/>
        <color rgb="FF000000"/>
        <rFont val="Calibri"/>
        <family val="2"/>
      </rPr>
      <t xml:space="preserve"> (ORDEN 1093) 26/12/2011 </t>
    </r>
    <r>
      <rPr>
        <i/>
        <u/>
        <sz val="11"/>
        <color rgb="FF000000"/>
        <rFont val="Calibri"/>
        <family val="2"/>
      </rPr>
      <t xml:space="preserve">(Carpeta 4, Folio 617)
</t>
    </r>
    <r>
      <rPr>
        <b/>
        <sz val="11"/>
        <color rgb="FF000000"/>
        <rFont val="Calibri"/>
        <family val="2"/>
      </rPr>
      <t xml:space="preserve">PAGO N° 2: </t>
    </r>
    <r>
      <rPr>
        <sz val="11"/>
        <color rgb="FF000000"/>
        <rFont val="Calibri"/>
        <family val="2"/>
      </rPr>
      <t xml:space="preserve">(ORDEN 261) 02/04/2012 </t>
    </r>
    <r>
      <rPr>
        <i/>
        <u/>
        <sz val="11"/>
        <color rgb="FF000000"/>
        <rFont val="Calibri"/>
        <family val="2"/>
      </rPr>
      <t xml:space="preserve">(Carpeta 6, Folio 1123)
</t>
    </r>
    <r>
      <rPr>
        <b/>
        <sz val="11"/>
        <color rgb="FF000000"/>
        <rFont val="Calibri"/>
        <family val="2"/>
      </rPr>
      <t xml:space="preserve">PAGO N° 3: </t>
    </r>
    <r>
      <rPr>
        <sz val="11"/>
        <color rgb="FF000000"/>
        <rFont val="Calibri"/>
        <family val="2"/>
      </rPr>
      <t xml:space="preserve">(ORDEN 410) 01/06/2012 </t>
    </r>
    <r>
      <rPr>
        <i/>
        <u/>
        <sz val="11"/>
        <color rgb="FF000000"/>
        <rFont val="Calibri"/>
        <family val="2"/>
      </rPr>
      <t xml:space="preserve">(Carpeta 9, Folio 1724)
</t>
    </r>
    <r>
      <rPr>
        <b/>
        <sz val="11"/>
        <color rgb="FF000000"/>
        <rFont val="Calibri"/>
        <family val="2"/>
      </rPr>
      <t xml:space="preserve">PAGO N° 4: </t>
    </r>
    <r>
      <rPr>
        <sz val="11"/>
        <color rgb="FF000000"/>
        <rFont val="Calibri"/>
        <family val="2"/>
      </rPr>
      <t xml:space="preserve">(ORDEN 551) 09/07/2012 </t>
    </r>
    <r>
      <rPr>
        <i/>
        <u/>
        <sz val="11"/>
        <color rgb="FF000000"/>
        <rFont val="Calibri"/>
        <family val="2"/>
      </rPr>
      <t xml:space="preserve">(Carpeta 12, Folio 2320)
</t>
    </r>
    <r>
      <rPr>
        <b/>
        <sz val="11"/>
        <color rgb="FF000000"/>
        <rFont val="Calibri"/>
        <family val="2"/>
      </rPr>
      <t>PAGO N° 5:</t>
    </r>
    <r>
      <rPr>
        <sz val="11"/>
        <color rgb="FF000000"/>
        <rFont val="Calibri"/>
        <family val="2"/>
      </rPr>
      <t xml:space="preserve"> (ORDEN 632) 09/08/2012</t>
    </r>
    <r>
      <rPr>
        <i/>
        <u/>
        <sz val="11"/>
        <color rgb="FF000000"/>
        <rFont val="Calibri"/>
        <family val="2"/>
      </rPr>
      <t xml:space="preserve"> (Carpeta 15, Folio 2945)
</t>
    </r>
    <r>
      <rPr>
        <b/>
        <sz val="11"/>
        <color rgb="FF000000"/>
        <rFont val="Calibri"/>
        <family val="2"/>
      </rPr>
      <t>PAGO N° 6:</t>
    </r>
    <r>
      <rPr>
        <sz val="11"/>
        <color rgb="FF000000"/>
        <rFont val="Calibri"/>
        <family val="2"/>
      </rPr>
      <t xml:space="preserve"> (ORDEN 706) 05/09/2012 </t>
    </r>
    <r>
      <rPr>
        <i/>
        <u/>
        <sz val="11"/>
        <color rgb="FF000000"/>
        <rFont val="Calibri"/>
        <family val="2"/>
      </rPr>
      <t xml:space="preserve">(Carpeta 18, Folio 3465)
</t>
    </r>
    <r>
      <rPr>
        <b/>
        <sz val="11"/>
        <color rgb="FF000000"/>
        <rFont val="Calibri"/>
        <family val="2"/>
      </rPr>
      <t>PAGO N° 7:</t>
    </r>
    <r>
      <rPr>
        <sz val="11"/>
        <color rgb="FF000000"/>
        <rFont val="Calibri"/>
        <family val="2"/>
      </rPr>
      <t xml:space="preserve"> (ORDEN 859) 06/11/2012 </t>
    </r>
    <r>
      <rPr>
        <i/>
        <u/>
        <sz val="11"/>
        <color rgb="FF000000"/>
        <rFont val="Calibri"/>
        <family val="2"/>
      </rPr>
      <t xml:space="preserve">(Carpeta 20, Folio 3830)
</t>
    </r>
  </si>
  <si>
    <r>
      <rPr>
        <b/>
        <sz val="11"/>
        <color rgb="FF000000"/>
        <rFont val="Calibri"/>
        <family val="2"/>
      </rPr>
      <t xml:space="preserve">
PAGO N° 01:</t>
    </r>
    <r>
      <rPr>
        <sz val="11"/>
        <color rgb="FF000000"/>
        <rFont val="Calibri"/>
        <family val="2"/>
      </rPr>
      <t xml:space="preserve"> $ 42.607.055.00
</t>
    </r>
    <r>
      <rPr>
        <b/>
        <sz val="11"/>
        <color rgb="FF000000"/>
        <rFont val="Calibri"/>
        <family val="2"/>
      </rPr>
      <t>PAGO N° 02:</t>
    </r>
    <r>
      <rPr>
        <sz val="11"/>
        <color rgb="FF000000"/>
        <rFont val="Calibri"/>
        <family val="2"/>
      </rPr>
      <t xml:space="preserve"> $ 25.079.127.00
</t>
    </r>
    <r>
      <rPr>
        <b/>
        <sz val="11"/>
        <color rgb="FF000000"/>
        <rFont val="Calibri"/>
        <family val="2"/>
      </rPr>
      <t>PAGO N° 03:</t>
    </r>
    <r>
      <rPr>
        <sz val="11"/>
        <color rgb="FF000000"/>
        <rFont val="Calibri"/>
        <family val="2"/>
      </rPr>
      <t xml:space="preserve"> $ 30.000.000.00
</t>
    </r>
    <r>
      <rPr>
        <b/>
        <sz val="11"/>
        <color rgb="FF000000"/>
        <rFont val="Calibri"/>
        <family val="2"/>
      </rPr>
      <t xml:space="preserve">PAGO N° 04: </t>
    </r>
    <r>
      <rPr>
        <sz val="11"/>
        <color rgb="FF000000"/>
        <rFont val="Calibri"/>
        <family val="2"/>
      </rPr>
      <t xml:space="preserve">$ 26.539.665.00
</t>
    </r>
    <r>
      <rPr>
        <b/>
        <sz val="11"/>
        <color rgb="FF000000"/>
        <rFont val="Calibri"/>
        <family val="2"/>
      </rPr>
      <t xml:space="preserve">PAGO N° 05: </t>
    </r>
    <r>
      <rPr>
        <sz val="11"/>
        <color rgb="FF000000"/>
        <rFont val="Calibri"/>
        <family val="2"/>
      </rPr>
      <t xml:space="preserve">$ 17.797.671.00
                       $  200.000.00
</t>
    </r>
    <r>
      <rPr>
        <b/>
        <sz val="11"/>
        <color rgb="FF000000"/>
        <rFont val="Calibri"/>
        <family val="2"/>
      </rPr>
      <t xml:space="preserve">PAGO N° 06: </t>
    </r>
    <r>
      <rPr>
        <sz val="11"/>
        <color rgb="FF000000"/>
        <rFont val="Calibri"/>
        <family val="2"/>
      </rPr>
      <t xml:space="preserve">$ 14.531.342.00
</t>
    </r>
    <r>
      <rPr>
        <b/>
        <sz val="11"/>
        <color rgb="FF000000"/>
        <rFont val="Calibri"/>
        <family val="2"/>
      </rPr>
      <t xml:space="preserve">PAGO N° 07: </t>
    </r>
    <r>
      <rPr>
        <sz val="11"/>
        <color rgb="FF000000"/>
        <rFont val="Calibri"/>
        <family val="2"/>
      </rPr>
      <t xml:space="preserve">$ 15.454.570.00
</t>
    </r>
    <r>
      <rPr>
        <b/>
        <sz val="11"/>
        <color rgb="FF000000"/>
        <rFont val="Calibri"/>
        <family val="2"/>
      </rPr>
      <t xml:space="preserve">
SALDO A FAVOR DEL FDLCH: 
$270.00  Se solicito ser liberado de acuerdo con el Acta de Liquidación
</t>
    </r>
  </si>
  <si>
    <r>
      <rPr>
        <sz val="11"/>
        <color rgb="FF000000"/>
        <rFont val="Calibri"/>
        <family val="2"/>
      </rPr>
      <t xml:space="preserve">08/06/2015
</t>
    </r>
    <r>
      <rPr>
        <i/>
        <u/>
        <sz val="11"/>
        <color rgb="FF000000"/>
        <rFont val="Calibri"/>
        <family val="2"/>
      </rPr>
      <t xml:space="preserve">(Carpeta 27, Folio 5411)
</t>
    </r>
  </si>
  <si>
    <r>
      <rPr>
        <b/>
        <sz val="11"/>
        <color rgb="FFC00000"/>
        <rFont val="Calibri"/>
        <family val="2"/>
      </rPr>
      <t xml:space="preserve">ANDREA TATIANA ORTEGÓN ORTEGÓN
</t>
    </r>
    <r>
      <rPr>
        <i/>
        <u/>
        <sz val="11"/>
        <color rgb="FF000000"/>
        <rFont val="Calibri"/>
        <family val="2"/>
      </rPr>
      <t>(Ubicación Carpeta 3, Folio 465)</t>
    </r>
  </si>
  <si>
    <t>No. del Convenio</t>
  </si>
  <si>
    <t xml:space="preserve">No. PROYECTO </t>
  </si>
  <si>
    <t>IDENTIFICACIÓN DE SEGMENTOS VIALES 
OBJETO DE INTERVENCION CIV</t>
  </si>
  <si>
    <t>OBSERVACIONES DE OBRA</t>
  </si>
  <si>
    <t>1292 de 2012</t>
  </si>
  <si>
    <t xml:space="preserve">CHAPINERO </t>
  </si>
  <si>
    <t xml:space="preserve">CONTRATACIÓN DIRECTA </t>
  </si>
  <si>
    <t xml:space="preserve">EJECUCIÓN DIRECTA POR  PARTE DE LAS ALCALDÍAS LOCALES Y DEMÁS ENTIDADES QUE SON PARTE DEL MISMO, DE LA CONSTRUCCIÓN, RECONSTRUCCIÓN, REHABILITACIÓN Y MANTENIMIENTO DE LAS VÍAS LOCALES, ESPACIO PÚBLICO, ADECUACIÓN DE ANDENES PARA LA MOVILIDAD DE LAS PERSONAS EN SITUACIÓN DE DISCAPACIDAD Y LA ARBORIZACIÓN DE LAS ZONAS INTERVENIDAS, EN DESARROLLO DE LA LÍNEA DE INVERSIÓN LOCAL MALLA VIAL; CON CARGO AL PRESUPUESTO DE LOS FONDOS DE DESARROLLO LOCAL.
EN DESARROLLO DEL OBJETO SE ATENDERÁN LAS DECISIONES DE LOS CABILDOS CIUDADANOS SOBRE PRIORIZACIÓN DE SEGMENTOS VIALES A INTERVENIR. </t>
  </si>
  <si>
    <t>1292-2012</t>
  </si>
  <si>
    <t>541 - MEJORAMIENTO INTEGRAL DE LA MALLA VIAL LOCAL</t>
  </si>
  <si>
    <r>
      <rPr>
        <sz val="11"/>
        <color rgb="FF000000"/>
        <rFont val="Calibri"/>
        <family val="2"/>
      </rPr>
      <t xml:space="preserve">1. CIV 2000374 </t>
    </r>
    <r>
      <rPr>
        <b/>
        <sz val="11"/>
        <color rgb="FF000000"/>
        <rFont val="Calibri"/>
        <family val="2"/>
      </rPr>
      <t xml:space="preserve">LOCALIZACIÓN: </t>
    </r>
    <r>
      <rPr>
        <sz val="11"/>
        <color rgb="FF000000"/>
        <rFont val="Calibri"/>
        <family val="2"/>
      </rPr>
      <t xml:space="preserve">KR19 ENTRE CL89 Y CL90 REHABILITACIÓN – PÉTREOS
2. CIV 2000392 </t>
    </r>
    <r>
      <rPr>
        <b/>
        <sz val="11"/>
        <color rgb="FF000000"/>
        <rFont val="Calibri"/>
        <family val="2"/>
      </rPr>
      <t xml:space="preserve">LOCALIZACIÓN: </t>
    </r>
    <r>
      <rPr>
        <sz val="11"/>
        <color rgb="FF000000"/>
        <rFont val="Calibri"/>
        <family val="2"/>
      </rPr>
      <t xml:space="preserve">KR18 ENTRE CL89 Y CL90 REHABILITACIÓN - RAP ESTABILIZADO
3. 2000405 </t>
    </r>
    <r>
      <rPr>
        <b/>
        <sz val="11"/>
        <color rgb="FF000000"/>
        <rFont val="Calibri"/>
        <family val="2"/>
      </rPr>
      <t xml:space="preserve">LOCALIZACIÓN: </t>
    </r>
    <r>
      <rPr>
        <sz val="11"/>
        <color rgb="FF000000"/>
        <rFont val="Calibri"/>
        <family val="2"/>
      </rPr>
      <t xml:space="preserve">KR17 ENTRE CL89 Y CL90 REHABILITACIÓN - RAP ESTABILIZADO
4. 2000407 </t>
    </r>
    <r>
      <rPr>
        <b/>
        <sz val="11"/>
        <color rgb="FF000000"/>
        <rFont val="Calibri"/>
        <family val="2"/>
      </rPr>
      <t xml:space="preserve">LOCALIZACIÓN: </t>
    </r>
    <r>
      <rPr>
        <sz val="11"/>
        <color rgb="FF000000"/>
        <rFont val="Calibri"/>
        <family val="2"/>
      </rPr>
      <t xml:space="preserve"> KR19 ENTRE  CL88 Y CL89 REHABILITACIÓN – PÉTREOS
5. 2000424 </t>
    </r>
    <r>
      <rPr>
        <b/>
        <sz val="11"/>
        <color rgb="FF000000"/>
        <rFont val="Calibri"/>
        <family val="2"/>
      </rPr>
      <t>LOCALIZACIÓN:</t>
    </r>
    <r>
      <rPr>
        <sz val="11"/>
        <color rgb="FF000000"/>
        <rFont val="Calibri"/>
        <family val="2"/>
      </rPr>
      <t xml:space="preserve"> KR18 ENTRE CL88 Y CL89 REHABILITACIÓN - RAP ESTABILIZADO
6. 2000432 </t>
    </r>
    <r>
      <rPr>
        <b/>
        <sz val="11"/>
        <color rgb="FF000000"/>
        <rFont val="Calibri"/>
        <family val="2"/>
      </rPr>
      <t>LOCALIZACIÓN:</t>
    </r>
    <r>
      <rPr>
        <sz val="11"/>
        <color rgb="FF000000"/>
        <rFont val="Calibri"/>
        <family val="2"/>
      </rPr>
      <t xml:space="preserve"> KR17 ENTRE CL88 Y CL89 REHABILITACIÓN - RAP ESTABILIZADO
7. 2000445</t>
    </r>
    <r>
      <rPr>
        <b/>
        <sz val="11"/>
        <color rgb="FF000000"/>
        <rFont val="Calibri"/>
        <family val="2"/>
      </rPr>
      <t xml:space="preserve"> LOCALIZACIÓN: </t>
    </r>
    <r>
      <rPr>
        <sz val="11"/>
        <color rgb="FF000000"/>
        <rFont val="Calibri"/>
        <family val="2"/>
      </rPr>
      <t xml:space="preserve"> KR16 ENTRE CL88 Y CL90 REHABILITACIÓN - RAP ESTABILIZADO
8. 2000582 </t>
    </r>
    <r>
      <rPr>
        <b/>
        <sz val="11"/>
        <color rgb="FF000000"/>
        <rFont val="Calibri"/>
        <family val="2"/>
      </rPr>
      <t>LOCALIZACIÓN:</t>
    </r>
    <r>
      <rPr>
        <sz val="11"/>
        <color rgb="FF000000"/>
        <rFont val="Calibri"/>
        <family val="2"/>
      </rPr>
      <t xml:space="preserve"> DG92 ENTRE KR4 Y TV5A MANTENIMIENTO PERIÓDICO - CONCRETO -HIDRÁULICO
9. 2000731 </t>
    </r>
    <r>
      <rPr>
        <b/>
        <sz val="11"/>
        <color rgb="FF000000"/>
        <rFont val="Calibri"/>
        <family val="2"/>
      </rPr>
      <t>LOCALIZACIÓN:</t>
    </r>
    <r>
      <rPr>
        <sz val="11"/>
        <color rgb="FF000000"/>
        <rFont val="Calibri"/>
        <family val="2"/>
      </rPr>
      <t xml:space="preserve"> KR16A ENTRE CL80 Y CL82 REHABILITACIÓN - RAP ESTABILIZADO
10. 2000770</t>
    </r>
    <r>
      <rPr>
        <b/>
        <sz val="11"/>
        <color rgb="FF000000"/>
        <rFont val="Calibri"/>
        <family val="2"/>
      </rPr>
      <t xml:space="preserve"> LOCALIZACIÓN: </t>
    </r>
    <r>
      <rPr>
        <sz val="11"/>
        <color rgb="FF000000"/>
        <rFont val="Calibri"/>
        <family val="2"/>
      </rPr>
      <t xml:space="preserve">KR4 ENTRE CL86A Y TV3 MANTENIMIENTO PERIÓDICO - CONCRETO - HIDRÁULICO
11. 2000780  </t>
    </r>
    <r>
      <rPr>
        <b/>
        <sz val="11"/>
        <color rgb="FF000000"/>
        <rFont val="Calibri"/>
        <family val="2"/>
      </rPr>
      <t xml:space="preserve">LOCALIZACIÓN: </t>
    </r>
    <r>
      <rPr>
        <sz val="11"/>
        <color rgb="FF000000"/>
        <rFont val="Calibri"/>
        <family val="2"/>
      </rPr>
      <t xml:space="preserve">KR16A ENTRE CL79 Y CL80 REHABILITACIÓN - RAP ESTABILIZADO
12. 2000794 </t>
    </r>
    <r>
      <rPr>
        <b/>
        <sz val="11"/>
        <color rgb="FF000000"/>
        <rFont val="Calibri"/>
        <family val="2"/>
      </rPr>
      <t>LOCALIZACIÓN:</t>
    </r>
    <r>
      <rPr>
        <sz val="11"/>
        <color rgb="FF000000"/>
        <rFont val="Calibri"/>
        <family val="2"/>
      </rPr>
      <t xml:space="preserve"> KR4 ENTRE CL86BIS NULL MANTENIMIENTO PERIÓDICO - CONCRETO -HIDRÁULICO
13. 2001368 </t>
    </r>
    <r>
      <rPr>
        <b/>
        <sz val="11"/>
        <color rgb="FF000000"/>
        <rFont val="Calibri"/>
        <family val="2"/>
      </rPr>
      <t>LOCALIZACIÓN:</t>
    </r>
    <r>
      <rPr>
        <sz val="11"/>
        <color rgb="FF000000"/>
        <rFont val="Calibri"/>
        <family val="2"/>
      </rPr>
      <t xml:space="preserve"> CL62ENTRE KR13A AK14 REHABILITACIÓN – PÉTREOS
14. 2001376 </t>
    </r>
    <r>
      <rPr>
        <b/>
        <sz val="11"/>
        <color rgb="FF000000"/>
        <rFont val="Calibri"/>
        <family val="2"/>
      </rPr>
      <t>LOCALIZACIÓN:</t>
    </r>
    <r>
      <rPr>
        <sz val="11"/>
        <color rgb="FF000000"/>
        <rFont val="Calibri"/>
        <family val="2"/>
      </rPr>
      <t xml:space="preserve"> CL62 ENTRE KR13 Y KR13A REHABILITACIÓN – PÉTREOS
15. 2001389 </t>
    </r>
    <r>
      <rPr>
        <b/>
        <sz val="11"/>
        <color rgb="FF000000"/>
        <rFont val="Calibri"/>
        <family val="2"/>
      </rPr>
      <t>LOCALIZACIÓN:</t>
    </r>
    <r>
      <rPr>
        <sz val="11"/>
        <color rgb="FF000000"/>
        <rFont val="Calibri"/>
        <family val="2"/>
      </rPr>
      <t xml:space="preserve"> KR13A ENTRE CL61A Y CL62 REHABILITACIÓN – PÉTREOS
16. 2001390 </t>
    </r>
    <r>
      <rPr>
        <b/>
        <sz val="11"/>
        <color rgb="FF000000"/>
        <rFont val="Calibri"/>
        <family val="2"/>
      </rPr>
      <t xml:space="preserve">LOCALIZACIÓN: </t>
    </r>
    <r>
      <rPr>
        <sz val="11"/>
        <color rgb="FF000000"/>
        <rFont val="Calibri"/>
        <family val="2"/>
      </rPr>
      <t>CL61A ENTRE KR13A Y AK14 REHABILITACIÓN – PÉTREOS
17. 2001421</t>
    </r>
    <r>
      <rPr>
        <b/>
        <sz val="11"/>
        <color rgb="FF000000"/>
        <rFont val="Calibri"/>
        <family val="2"/>
      </rPr>
      <t xml:space="preserve"> LOCALIZACIÓN: </t>
    </r>
    <r>
      <rPr>
        <sz val="11"/>
        <color rgb="FF000000"/>
        <rFont val="Calibri"/>
        <family val="2"/>
      </rPr>
      <t xml:space="preserve">CL60BISA ENTRE KR13B Y AK14 MANTENIMIENTO PERIÓDICO – PARCHEO
18. 2001422 </t>
    </r>
    <r>
      <rPr>
        <b/>
        <sz val="11"/>
        <color rgb="FF000000"/>
        <rFont val="Calibri"/>
        <family val="2"/>
      </rPr>
      <t>LOCALIZACIÓN:</t>
    </r>
    <r>
      <rPr>
        <sz val="11"/>
        <color rgb="FF000000"/>
        <rFont val="Calibri"/>
        <family val="2"/>
      </rPr>
      <t xml:space="preserve"> CL60BISA ENTRE KR13A Y KR13B MANTENIMIENTO PERIÓDICO – PARCHEO
19. 2001426 </t>
    </r>
    <r>
      <rPr>
        <b/>
        <sz val="11"/>
        <color rgb="FF000000"/>
        <rFont val="Calibri"/>
        <family val="2"/>
      </rPr>
      <t>LOCALIZACIÓN:</t>
    </r>
    <r>
      <rPr>
        <sz val="11"/>
        <color rgb="FF000000"/>
        <rFont val="Calibri"/>
        <family val="2"/>
      </rPr>
      <t xml:space="preserve"> KR13A ENTRE CL60BIS Y CL60BISA REHABILITACIÓN - RAP ESTABILIZADO
20. 2001440 </t>
    </r>
    <r>
      <rPr>
        <b/>
        <sz val="11"/>
        <color rgb="FF000000"/>
        <rFont val="Calibri"/>
        <family val="2"/>
      </rPr>
      <t>LOCALIZACIÓN:</t>
    </r>
    <r>
      <rPr>
        <sz val="11"/>
        <color rgb="FF000000"/>
        <rFont val="Calibri"/>
        <family val="2"/>
      </rPr>
      <t xml:space="preserve">  KR1 ENTRE CL65C Y CL66 MANTENIMIENTO PERIÓDICO - CONCRETO - HIDRÁULICO
21. 2001441 </t>
    </r>
    <r>
      <rPr>
        <b/>
        <sz val="11"/>
        <color rgb="FF000000"/>
        <rFont val="Calibri"/>
        <family val="2"/>
      </rPr>
      <t>LOCALIZACIÓN:</t>
    </r>
    <r>
      <rPr>
        <sz val="11"/>
        <color rgb="FF000000"/>
        <rFont val="Calibri"/>
        <family val="2"/>
      </rPr>
      <t xml:space="preserve"> KR13B ENTRE CL60 Y CL60BISA REHABILITACIÓN - RAP ESTABILIZADO
22. 2001444 </t>
    </r>
    <r>
      <rPr>
        <b/>
        <sz val="11"/>
        <color rgb="FF000000"/>
        <rFont val="Calibri"/>
        <family val="2"/>
      </rPr>
      <t xml:space="preserve">LOCALIZACIÓN: </t>
    </r>
    <r>
      <rPr>
        <sz val="11"/>
        <color rgb="FF000000"/>
        <rFont val="Calibri"/>
        <family val="2"/>
      </rPr>
      <t xml:space="preserve">KR13A ENTRECL60 Y CL60BIS REHABILITACIÓN - RAP ESTABILIZADO
23. 2001676 </t>
    </r>
    <r>
      <rPr>
        <b/>
        <sz val="11"/>
        <color rgb="FF000000"/>
        <rFont val="Calibri"/>
        <family val="2"/>
      </rPr>
      <t>LOCALIZACIÓN</t>
    </r>
    <r>
      <rPr>
        <sz val="11"/>
        <color rgb="FF000000"/>
        <rFont val="Calibri"/>
        <family val="2"/>
      </rPr>
      <t xml:space="preserve">: CL54A ENTRE KR9 Y KR10 REHABILITACIÓN – PÉTREOS
24. 2001756 </t>
    </r>
    <r>
      <rPr>
        <b/>
        <sz val="11"/>
        <color rgb="FF000000"/>
        <rFont val="Calibri"/>
        <family val="2"/>
      </rPr>
      <t xml:space="preserve">LOCALIZACIÓN: </t>
    </r>
    <r>
      <rPr>
        <sz val="11"/>
        <color rgb="FF000000"/>
        <rFont val="Calibri"/>
        <family val="2"/>
      </rPr>
      <t xml:space="preserve">CL52 ENTRE KR9 Y KR13 REHABILITACIÓN – PÉTREOS
25. 2001766  </t>
    </r>
    <r>
      <rPr>
        <b/>
        <sz val="11"/>
        <color rgb="FF000000"/>
        <rFont val="Calibri"/>
        <family val="2"/>
      </rPr>
      <t xml:space="preserve">LOCALIZACIÓN: </t>
    </r>
    <r>
      <rPr>
        <sz val="11"/>
        <color rgb="FF000000"/>
        <rFont val="Calibri"/>
        <family val="2"/>
      </rPr>
      <t xml:space="preserve">CL52 ENTRE AK7 Y KR9 REHABILITACIÓN – PÉTREOS
26. 2002000  </t>
    </r>
    <r>
      <rPr>
        <b/>
        <sz val="11"/>
        <color rgb="FF000000"/>
        <rFont val="Calibri"/>
        <family val="2"/>
      </rPr>
      <t>LOCALIZACIÓN:</t>
    </r>
    <r>
      <rPr>
        <sz val="11"/>
        <color rgb="FF000000"/>
        <rFont val="Calibri"/>
        <family val="2"/>
      </rPr>
      <t xml:space="preserve"> CL43A ENTRE KR13 Y KR13BIS MANTENIMIENTO PERIÓDICO - CAMBIO DE CARPETA
27. 2002010  </t>
    </r>
    <r>
      <rPr>
        <b/>
        <sz val="11"/>
        <color rgb="FF000000"/>
        <rFont val="Calibri"/>
        <family val="2"/>
      </rPr>
      <t xml:space="preserve">LOCALIZACIÓN: </t>
    </r>
    <r>
      <rPr>
        <sz val="11"/>
        <color rgb="FF000000"/>
        <rFont val="Calibri"/>
        <family val="2"/>
      </rPr>
      <t xml:space="preserve">KR13BIS ENTRE CL43 Y CL43A MANTENIMIENTO PERIÓDICO - CAMBIO DE CARPETA
28. 2002011  </t>
    </r>
    <r>
      <rPr>
        <b/>
        <sz val="11"/>
        <color rgb="FF000000"/>
        <rFont val="Calibri"/>
        <family val="2"/>
      </rPr>
      <t>LOCALIZACIÓN:</t>
    </r>
    <r>
      <rPr>
        <sz val="11"/>
        <color rgb="FF000000"/>
        <rFont val="Calibri"/>
        <family val="2"/>
      </rPr>
      <t xml:space="preserve"> CL43 ENTRE KR13BIS Y AK14 REHABILITACIÓN – PÉTREOS
29. 2002014 </t>
    </r>
    <r>
      <rPr>
        <b/>
        <sz val="11"/>
        <color rgb="FF000000"/>
        <rFont val="Calibri"/>
        <family val="2"/>
      </rPr>
      <t>LOCALIZACIÓN:</t>
    </r>
    <r>
      <rPr>
        <sz val="11"/>
        <color rgb="FF000000"/>
        <rFont val="Calibri"/>
        <family val="2"/>
      </rPr>
      <t xml:space="preserve"> KR13BIS ENTRE CL42A Y CL43 REHABILITACIÓN - RAP ESTABILIZADO
30. 2002020  </t>
    </r>
    <r>
      <rPr>
        <b/>
        <sz val="11"/>
        <color rgb="FF000000"/>
        <rFont val="Calibri"/>
        <family val="2"/>
      </rPr>
      <t xml:space="preserve">LOCALIZACIÓN: </t>
    </r>
    <r>
      <rPr>
        <sz val="11"/>
        <color rgb="FF000000"/>
        <rFont val="Calibri"/>
        <family val="2"/>
      </rPr>
      <t xml:space="preserve">CL42A ENTRE KR13 Y KR13BIS REHABILITACIÓN - RAP ESTABILIZADO
31. 2002050  </t>
    </r>
    <r>
      <rPr>
        <b/>
        <sz val="11"/>
        <color rgb="FF000000"/>
        <rFont val="Calibri"/>
        <family val="2"/>
      </rPr>
      <t xml:space="preserve">LOCALIZACIÓN: </t>
    </r>
    <r>
      <rPr>
        <sz val="11"/>
        <color rgb="FF000000"/>
        <rFont val="Calibri"/>
        <family val="2"/>
      </rPr>
      <t xml:space="preserve">TV4 ENTRE CL43 Y AC45 REHABILITACIÓN - RAP ESTABILIZADO
32. 50006336 </t>
    </r>
    <r>
      <rPr>
        <b/>
        <sz val="11"/>
        <color rgb="FF000000"/>
        <rFont val="Calibri"/>
        <family val="2"/>
      </rPr>
      <t xml:space="preserve"> LOCALIZACIÓN:</t>
    </r>
    <r>
      <rPr>
        <sz val="11"/>
        <color rgb="FF000000"/>
        <rFont val="Calibri"/>
        <family val="2"/>
      </rPr>
      <t xml:space="preserve"> TV4ABISE ENTRE CL60BIS Y CL61 MANTENIMIENTO PERIÓDICO - GRANULARES O RAP
33. 50006337 </t>
    </r>
    <r>
      <rPr>
        <b/>
        <sz val="11"/>
        <color rgb="FF000000"/>
        <rFont val="Calibri"/>
        <family val="2"/>
      </rPr>
      <t>LOCALIZACIÓN:</t>
    </r>
    <r>
      <rPr>
        <sz val="11"/>
        <color rgb="FF000000"/>
        <rFont val="Calibri"/>
        <family val="2"/>
      </rPr>
      <t xml:space="preserve"> TV4ABISE ENTRE CL61 Y NULL MANTENIMIENTO PERIÓDICO - GRANULARES O RAP
34. 50006339 </t>
    </r>
    <r>
      <rPr>
        <b/>
        <sz val="11"/>
        <color rgb="FF000000"/>
        <rFont val="Calibri"/>
        <family val="2"/>
      </rPr>
      <t>LOCALIZACIÓN:</t>
    </r>
    <r>
      <rPr>
        <sz val="11"/>
        <color rgb="FF000000"/>
        <rFont val="Calibri"/>
        <family val="2"/>
      </rPr>
      <t xml:space="preserve"> DG59 ENTRE TV4BE Y CL60BIS MANTENIMIENTO PERIÓDICO - GRANULARES O RAP
35. 50006348</t>
    </r>
    <r>
      <rPr>
        <b/>
        <sz val="11"/>
        <color rgb="FF000000"/>
        <rFont val="Calibri"/>
        <family val="2"/>
      </rPr>
      <t xml:space="preserve"> LOCALIZACIÓN:</t>
    </r>
    <r>
      <rPr>
        <sz val="11"/>
        <color rgb="FF000000"/>
        <rFont val="Calibri"/>
        <family val="2"/>
      </rPr>
      <t xml:space="preserve"> DG 58 ENTRE  KR4BE Y TV4BE MANTENIMIENTO PERIÓDICO - GRANULARES O RAP</t>
    </r>
  </si>
  <si>
    <t>https://www.contratos.gov.co/consultas/detalleProceso.do?numConstancia=12-12-1366764&amp;g-recaptcha-response=03AD1IbLCYBGo-Q8biIc_ByF5dzJesqh8zjxlYVK1E0_b5u7SdhT4jVjyqKrw4Bb46HYi-L8KyBQrlN5YnY2cHXYkItvFjoTOo7FiCLs7-yLWaDuY4-pQITSWBnjH1QlEaxSiLlNbikwD3-e-UgUEPU3JlmqEVGOXSNe2mcFVY7Ukd0VdkGEflYvZanYsJ77Dl3-ZPxP7As5-4mcQWAetrsyVab4W4jalN7ZmB2l7MJPo1FIM3DTaQdedcNlGxlVcjCMoQOqTXXQUDW7x92wNrCYVF1jwRFlA9ksd1b3sCN8UAuCMl7V0JPNwu6p81Bt-sHhw6P3W37zYkD1ufU8Q28HPz1HKte8-xGk3NMkz076gtfj6c4r_S0CvbPktCbsHgIiZyo93nz_2uu0yzXtn2-nFWSXlfpvEv1NoPgsUQEt6Cv1yNMbhrXBuqZlV-xZFt_KBk3uGp-J6e1kkp1eZotj_Qmwnpo7dTyuMtFJOy4M7-PQuQTxZ4EqhG8cTpTUHGcAPt8nszCEFAMVePQbHCh21os5WbgqgtKQ</t>
  </si>
  <si>
    <t>21 de diciembre de 2012</t>
  </si>
  <si>
    <r>
      <rPr>
        <b/>
        <sz val="16"/>
        <color rgb="FF000000"/>
        <rFont val="Calibri"/>
        <family val="2"/>
      </rPr>
      <t xml:space="preserve">PRORROGA No. 1
</t>
    </r>
    <r>
      <rPr>
        <b/>
        <sz val="16"/>
        <color rgb="FFC00000"/>
        <rFont val="Calibri"/>
        <family val="2"/>
      </rPr>
      <t>PLAZO PRORROGA No. 1:</t>
    </r>
    <r>
      <rPr>
        <sz val="16"/>
        <color rgb="FF000000"/>
        <rFont val="Calibri"/>
        <family val="2"/>
      </rPr>
      <t xml:space="preserve"> Nueve (9) meses
</t>
    </r>
    <r>
      <rPr>
        <b/>
        <sz val="16"/>
        <color rgb="FFC00000"/>
        <rFont val="Calibri"/>
        <family val="2"/>
      </rPr>
      <t>FECHA PRORROGA No. 1:</t>
    </r>
    <r>
      <rPr>
        <sz val="16"/>
        <color rgb="FF000000"/>
        <rFont val="Calibri"/>
        <family val="2"/>
      </rPr>
      <t xml:space="preserve"> 27 de marzo de 2015
</t>
    </r>
    <r>
      <rPr>
        <b/>
        <sz val="16"/>
        <color rgb="FF000000"/>
        <rFont val="Calibri"/>
        <family val="2"/>
      </rPr>
      <t xml:space="preserve">OTRO SÍ MODIFICATORIO
</t>
    </r>
    <r>
      <rPr>
        <b/>
        <sz val="16"/>
        <color rgb="FFC00000"/>
        <rFont val="Calibri"/>
        <family val="2"/>
      </rPr>
      <t>PLAZO DE EJECUCIÓN  SEGÚN OTRO SÍ MODIFICATORIO:</t>
    </r>
    <r>
      <rPr>
        <b/>
        <sz val="16"/>
        <color rgb="FF000000"/>
        <rFont val="Calibri"/>
        <family val="2"/>
      </rPr>
      <t xml:space="preserve">  </t>
    </r>
    <r>
      <rPr>
        <sz val="16"/>
        <color rgb="FF000000"/>
        <rFont val="Calibri"/>
        <family val="2"/>
      </rPr>
      <t xml:space="preserve">Veinticuatro (24) meses
</t>
    </r>
    <r>
      <rPr>
        <b/>
        <sz val="16"/>
        <color rgb="FFC00000"/>
        <rFont val="Calibri"/>
        <family val="2"/>
      </rPr>
      <t>FECHA OTRO SÍ MODIFICATORIO No. 1:</t>
    </r>
    <r>
      <rPr>
        <sz val="16"/>
        <color rgb="FF000000"/>
        <rFont val="Calibri"/>
        <family val="2"/>
      </rPr>
      <t xml:space="preserve"> 02 de Abril de 2013</t>
    </r>
  </si>
  <si>
    <t xml:space="preserve">El Fondo de Desarrollo Local traslado $ 5.692.608.133 con la orden pago No. 1024 de Diciembre 27 de 2012 a la Secretaría Distrital de Gobierno, a traves de la Dirección Distrital de Tesorería. </t>
  </si>
  <si>
    <t>387 de 2013</t>
  </si>
  <si>
    <t>INTERVENTORÍA TÉCNICA, ADMINISTRATIVA, FINANCIERA, LEGAL, SOCIAL, AMBIENTAL Y SISO PARA LA CONSTRUCCIÓN, REHABILITACIÓN Y MANTENIMIENTO DE LA MALLA VIAL EN CONCRETO ASFALTICO, RÍGIDO Y ARTICULADO, Y ESPACIO PUBLICO POR EJECUCIÓN DIRECTA A CARGO DE LA UNIDAD ADMINISTRATIVA ESPECIAL DE REHABILITACIÓN Y MANTENIENTO VIAL DENTRO DEL CONVENIO INTERADMINISTRATIVO 1292 DE 2012 PRO GRUPOS EN LAS LOCALIDADES DE BOGOTA D.C. INTERVENTORÍA TÉCNICA, ADMINISTRATIVA Y AMBIENTAL</t>
  </si>
  <si>
    <r>
      <rPr>
        <b/>
        <sz val="11"/>
        <color rgb="FFC00000"/>
        <rFont val="Calibri"/>
        <family val="2"/>
      </rPr>
      <t xml:space="preserve">CONTRATO INTERADMINISTRATIVO UNIVERSIDAD NACIONAL DE COLOMBIA
</t>
    </r>
    <r>
      <rPr>
        <b/>
        <sz val="11"/>
        <color rgb="FF000000"/>
        <rFont val="Calibri"/>
        <family val="2"/>
      </rPr>
      <t xml:space="preserve">NIT: </t>
    </r>
    <r>
      <rPr>
        <sz val="11"/>
        <color rgb="FF000000"/>
        <rFont val="Calibri"/>
        <family val="2"/>
      </rPr>
      <t xml:space="preserve">899.999.63-3
Representante Legal Diego Fernando Hernandez Losada 
C.C 16.267.500 de Palmira (Valle) 
Dirección: Carrera 30 # 45-03 Facultad de Ingeniería Edificio 401, Oficina 206 
Correo electrónico: interventoriaumv@gmail.com
</t>
    </r>
    <r>
      <rPr>
        <b/>
        <i/>
        <u/>
        <sz val="11"/>
        <color rgb="FF000000"/>
        <rFont val="Calibri"/>
        <family val="2"/>
      </rPr>
      <t>Contrato suscrito entre la UAERMV y la Universidad Nacional de Colombia para la interventoría Integral del convenio 1292 de 2012</t>
    </r>
  </si>
  <si>
    <r>
      <rPr>
        <b/>
        <sz val="16"/>
        <color rgb="FF000000"/>
        <rFont val="Calibri"/>
        <family val="2"/>
      </rPr>
      <t xml:space="preserve">PRORROGA No. 1 Y ADICIÓN No. 1
</t>
    </r>
    <r>
      <rPr>
        <b/>
        <sz val="16"/>
        <color rgb="FFC00000"/>
        <rFont val="Calibri"/>
        <family val="2"/>
      </rPr>
      <t>PLAZO PRORROGA No. 1:</t>
    </r>
    <r>
      <rPr>
        <sz val="16"/>
        <color rgb="FF000000"/>
        <rFont val="Calibri"/>
        <family val="2"/>
      </rPr>
      <t xml:space="preserve">  (4.33) meses
</t>
    </r>
    <r>
      <rPr>
        <b/>
        <sz val="16"/>
        <color rgb="FFC00000"/>
        <rFont val="Calibri"/>
        <family val="2"/>
      </rPr>
      <t>FECHA PRORROGA No. 1:</t>
    </r>
    <r>
      <rPr>
        <sz val="16"/>
        <color rgb="FF000000"/>
        <rFont val="Calibri"/>
        <family val="2"/>
      </rPr>
      <t xml:space="preserve"> 27 de marzo de 2015
</t>
    </r>
    <r>
      <rPr>
        <i/>
        <u/>
        <sz val="16"/>
        <color rgb="FF000000"/>
        <rFont val="Calibri"/>
        <family val="2"/>
      </rPr>
      <t>Del 23 de Noviembre de 2014 hasta el 02 de abril de 2015</t>
    </r>
  </si>
  <si>
    <t>PLAZO CONTRACTUAL
INICIAL 
(Meses)</t>
  </si>
  <si>
    <t>N° DE ANEXO  POLIZAS Y FECHA DE APROBACION</t>
  </si>
  <si>
    <t>FECHA VENCIMIENTO POLIZA</t>
  </si>
  <si>
    <t>AMPAROS</t>
  </si>
  <si>
    <t xml:space="preserve">PORCENTAJE RECIBIDO </t>
  </si>
  <si>
    <t>VALOR PAGADO A LA FECHA</t>
  </si>
  <si>
    <t xml:space="preserve">SALDO POR PAGAR </t>
  </si>
  <si>
    <t xml:space="preserve"> NUMERO DEL PIN 
AMBIENTAL</t>
  </si>
  <si>
    <t>DETALLE DEL PIN AMBIENTAL</t>
  </si>
  <si>
    <t>% DE AVANCE DEL PIN AMBIENTAL</t>
  </si>
  <si>
    <t>COMPENSACIONES ARBOREAS</t>
  </si>
  <si>
    <t>APORTE A LA META</t>
  </si>
  <si>
    <t>AVANCE DE META</t>
  </si>
  <si>
    <t>APOYO A LA SUPERVISION</t>
  </si>
  <si>
    <t>OBLIGACIONES POR PAGAR</t>
  </si>
  <si>
    <t>PENDIENTES</t>
  </si>
  <si>
    <t>069 - 2014</t>
  </si>
  <si>
    <t>CONTRATO DE OBRA PÚBLICA</t>
  </si>
  <si>
    <t xml:space="preserve">REALIZAR A PRECIO GLOBAL FIJO EL DIAGNOSTIVCO, ESTUDIOS Y DISEÑOS Y A MONTO AGOTABLE POR PRECIOS UNITARIOS FIJOS, SIN FORMULA DE AJUSTE, EL MANTENIMIENTO, REHABILITACION Y CONSTRUCCIÓN DE LA INFRAESTRUCTURA DE LA MALLA VIAL LOCAL Y ESPACIO PÚBLICO DE LA PRIORIZADOS EN LOS CABILDOS PARTICIPATIVOS REALIZADOS Y/U OTROS SEGMENTOS VIALES DE LA LOCALIDAD </t>
  </si>
  <si>
    <t>FDLCH LP 003 2014</t>
  </si>
  <si>
    <t xml:space="preserve">CONSULTORÍA Y CONSTRUCCIÓN SAS - CON &amp; CON SAS                                              Nit de Persona Jurídica No. 830.041.411-0                                                         REPRESENTANTE LEGAL: CESAR AUGUSTO FONSECA GASCA                            Cédula de Ciudadanía No. 12.235.424                              </t>
  </si>
  <si>
    <t>https://www.contratos.gov.co/consultas/detalleProceso.do?numConstancia=14-1-125952&amp;g-recaptcha-response=03AFY_a8WCKVjHkXhi65YbkBRNlGJovuViYNj8nTGPWQYCgqgE5w2m-Yo74KVMCLsUYVXev7pnxJsE2A7tRlwRd6q2bhQtmKiB5mW-qBwyVhqvz-Im2-GYB5n3XtFEw8MzKq2av4E_n8xXFSRmWK3oRB3iyN2h2k_TXv194Q-oVPgzmZ4Zk0UiAgSfjuLsT1ApzQ0KdOVdAjcIhZsh_x-MfycV411jF2Go0B9ohmM5YJnCv6lGm_-IoaTqDlAE_EEHDi8MgE8Lyx31GbHAGFtZ3OHH41PtB-KYkM5nYlm3kunBsL06mbPZlUU8xejl5YCygu_-VDUXWYV3WjTI_gAEXKxY7C-WkAvLnACINXeHBnmVdtFmSSwFXwV456l_VyTbc0ttXHByDkCCTkAAyb6yZNI2KBNr14cJnZFt8q-XLDw27L130FwOENO4bEMRte5RNDoimBxY1MthlEeuLRTDRqQ6d0ae097R_Oiscp-jMcsIySZYIwKIDc3wZ0_-21QI2k0eeEWCIMOuj87PSBYV-o5I7b030Uq_YA</t>
  </si>
  <si>
    <t>.</t>
  </si>
  <si>
    <t xml:space="preserve">No. DE CONTRATO </t>
  </si>
  <si>
    <t>PÓLIZA</t>
  </si>
  <si>
    <t xml:space="preserve">Porcentaje recibido </t>
  </si>
  <si>
    <t xml:space="preserve"> VALOR DE LOS PAGOS REALIZADOS OP</t>
  </si>
  <si>
    <t>088-2015</t>
  </si>
  <si>
    <t xml:space="preserve">CONTRATO DE OBRA PÚBLICA </t>
  </si>
  <si>
    <t>REALIZAR A PRECIO GLOBAL FIJO EL DIAGNÓSTICO, ESTUDIOS Y DISEÑOS Y A MONTO AGOTABLE POR RECIOS UNITARIOS FIJOS, SIN FORMÚLA DE REAJUSTE, EL MANTENIMIENTO, REHABILITACIÓN Y CONSTRUCCIÓN DE LA INFRAESTRUCTURA DE LA MALLA VIAL LOCAL Y ESPACIO PÚBLICO DE LA LOCALIDAD DE CHAPINERO, EN BOGOTÁ D.C., CONFORME A LOS SEGMENTOS PRIORIZADOS EN LOS CABILDOS PARTICIPATIVOS REALIZADOS Y/U OTROS SEGMENTOS VIALES DE LA LOCALIDAD</t>
  </si>
  <si>
    <t>FDLCH-LP-007-2015</t>
  </si>
  <si>
    <t>890-MANTENIMIENTO Y REHABILITACIÓN DE LA MALLA VIAL Y ANDENES DE LA CALIDAD</t>
  </si>
  <si>
    <t xml:space="preserve">CONSERVACIÓN DE LA INFRAESTRUCTURA VIAL </t>
  </si>
  <si>
    <r>
      <rPr>
        <b/>
        <sz val="11"/>
        <color rgb="FFC00000"/>
        <rFont val="Calibri"/>
        <family val="2"/>
      </rPr>
      <t xml:space="preserve">CONCRETOS ASFALTICOS DE COLOMBIA S.A.
CONCRESCOL S.A.
</t>
    </r>
    <r>
      <rPr>
        <sz val="11"/>
        <color rgb="FF000000"/>
        <rFont val="Calibri"/>
        <family val="2"/>
      </rPr>
      <t xml:space="preserve">NIT: 830.071.114-6
Carrera 9 # 72-61 Of 501 Bogotá
RL OSCAR ALBERTO TORRES SERRANO
</t>
    </r>
    <r>
      <rPr>
        <b/>
        <sz val="11"/>
        <color rgb="FF000000"/>
        <rFont val="Calibri"/>
        <family val="2"/>
      </rPr>
      <t>Correo electrónico:</t>
    </r>
    <r>
      <rPr>
        <sz val="11"/>
        <color rgb="FF000000"/>
        <rFont val="Calibri"/>
        <family val="2"/>
      </rPr>
      <t xml:space="preserve"> lmahecha@concrescol.com, sibanez@concrescol.com</t>
    </r>
  </si>
  <si>
    <t xml:space="preserve">LIQUIDADO </t>
  </si>
  <si>
    <t>https://www.contratos.gov.co/consultas/detalleProceso.do?numConstancia=15-1-151661&amp;g-recaptcha-response=03AGdBq27ZddzNQK4ZFLTtYm9_TG2h_nxZO1Y-1FdgOKeUzRtSYN05gY9uYNgCYUfgpElC2MOPPK5EuzyCVuubTXsnY20j7rhemvy-oapmWgkVUtyI662m_Y0f0GmkFwwNa3unNHJwYo8gG8DPIeT2AzReFIsnhikBKcguurNsEi5_NtW4kai3jozILvkEu1BDIVK5cBftSHu8xt4AJvc1H1lfihnHtWf4Z16vPYwkBxKRw8z17ptcOY4kxAzxyoTzZhe5j0PiPcL6mpb5UwraryzxvNaQxuOmuPr30Fsq2NX9C3fTB4NEUzcCHPAGdMgMyGV0yMJya1dINeL6dOBMY_0Thvbak833B3hqdd1lKp5PCoDYMwcYX20GGQEJ4RuDBC36GutBnRk4dk0E8i1_dnqo_UVmcVFdWsA5drEVTh5mBDIVzMN_GD2Dc7hvUiMiUsO0oKmAWZAdKuTXaRXwkfBR2ySS313jTlMe5dV6bpnj1EOM8UMfWGQ</t>
  </si>
  <si>
    <r>
      <rPr>
        <sz val="11"/>
        <color rgb="FF000000"/>
        <rFont val="Calibri"/>
        <family val="2"/>
      </rPr>
      <t xml:space="preserve">
</t>
    </r>
    <r>
      <rPr>
        <b/>
        <sz val="11"/>
        <color rgb="FFC00000"/>
        <rFont val="Calibri"/>
        <family val="2"/>
      </rPr>
      <t xml:space="preserve">SUSPENSIÓN No. 01 
</t>
    </r>
    <r>
      <rPr>
        <sz val="11"/>
        <color rgb="FF000000"/>
        <rFont val="Calibri"/>
        <family val="2"/>
      </rPr>
      <t xml:space="preserve">FECHA DE SUSPENSIÓN No. 01: 14/09/2016
PLAZO DE SUSPENSIÓN: Quince (15) días
</t>
    </r>
    <r>
      <rPr>
        <b/>
        <sz val="11"/>
        <color rgb="FFC00000"/>
        <rFont val="Calibri"/>
        <family val="2"/>
      </rPr>
      <t xml:space="preserve">AMPLIACIÓN No. 01  DE LA SUSPENSIÓN No. 01
</t>
    </r>
    <r>
      <rPr>
        <sz val="11"/>
        <color rgb="FF000000"/>
        <rFont val="Calibri"/>
        <family val="2"/>
      </rPr>
      <t xml:space="preserve">FECHA DE AMPLIACIÓN No.01  DE LA SUSPENSIÓN No. 01: 29/09/2016
PLAZO DE AMPLIACIÓN 1  DE LA SUSPENSIÓN No. 01: Cuarenta y cinco (45) días
</t>
    </r>
    <r>
      <rPr>
        <b/>
        <sz val="11"/>
        <color rgb="FFC00000"/>
        <rFont val="Calibri"/>
        <family val="2"/>
      </rPr>
      <t xml:space="preserve">AMPLIACIÓN No. 02  DE LA SUSPENSIÓN No. 01
</t>
    </r>
    <r>
      <rPr>
        <sz val="11"/>
        <color rgb="FF000000"/>
        <rFont val="Calibri"/>
        <family val="2"/>
      </rPr>
      <t>FECHA DE</t>
    </r>
    <r>
      <rPr>
        <b/>
        <sz val="11"/>
        <color rgb="FFC00000"/>
        <rFont val="Calibri"/>
        <family val="2"/>
      </rPr>
      <t xml:space="preserve"> </t>
    </r>
    <r>
      <rPr>
        <sz val="11"/>
        <color rgb="FF000000"/>
        <rFont val="Calibri"/>
        <family val="2"/>
      </rPr>
      <t xml:space="preserve">AMPLIACIÓN No. 02  DE LA SUSPENSIÓN No. 01: 11/11/2016
PLAZO DE AMPLIACIÓN No. 02  DE LA SUSPENSIÓN No. 01: Tres (03) meses
</t>
    </r>
    <r>
      <rPr>
        <b/>
        <sz val="11"/>
        <color rgb="FFC00000"/>
        <rFont val="Calibri"/>
        <family val="2"/>
      </rPr>
      <t xml:space="preserve">AMPLIACIÓN No. 03  DE LA SUSPENSIÓN No. 01 
</t>
    </r>
    <r>
      <rPr>
        <sz val="11"/>
        <color rgb="FF000000"/>
        <rFont val="Calibri"/>
        <family val="2"/>
      </rPr>
      <t xml:space="preserve">FECHA DE AMPLIACIÓN No. 03  DE LA SUSPENSIÓN No. 01: 13/02/2017
PLAZO DE AMPLIACIÓN No. 03 DE LA SUSPENSIÓN No. 01: Un (01) mes
</t>
    </r>
    <r>
      <rPr>
        <b/>
        <sz val="11"/>
        <color rgb="FFC00000"/>
        <rFont val="Calibri"/>
        <family val="2"/>
      </rPr>
      <t xml:space="preserve">AMPLIACIÓN No. 04  DE LA SUSPENSIÓN No. 01
</t>
    </r>
    <r>
      <rPr>
        <sz val="11"/>
        <color rgb="FF000000"/>
        <rFont val="Calibri"/>
        <family val="2"/>
      </rPr>
      <t xml:space="preserve">FECHA DE AMPLIACIÓN No. 04 DE LA SUSPENSIÓN No. 01: 10/03/2017
PLAZO DE  AMPLIACIÓN No. 04 SUSPENSIÓN No. 01: Un (01) mes
</t>
    </r>
    <r>
      <rPr>
        <b/>
        <sz val="11"/>
        <color rgb="FFC00000"/>
        <rFont val="Calibri"/>
        <family val="2"/>
      </rPr>
      <t xml:space="preserve">AMPLIACIÓN No. 05 DE LA SUSPENSIÓN No. 01
</t>
    </r>
    <r>
      <rPr>
        <sz val="11"/>
        <color rgb="FF000000"/>
        <rFont val="Calibri"/>
        <family val="2"/>
      </rPr>
      <t xml:space="preserve">FECHA DE AMPLIACIÓN No. 05 DE LA SUSPENSIÓN No. 01:07/04/2017
PLAZO DE AMPLIACIÓN No. 05  DE LA SUSPENSIÓN No. 01: Un (01) mes
</t>
    </r>
    <r>
      <rPr>
        <b/>
        <sz val="11"/>
        <color rgb="FFC00000"/>
        <rFont val="Calibri"/>
        <family val="2"/>
      </rPr>
      <t xml:space="preserve">PRORROGA No.01
</t>
    </r>
    <r>
      <rPr>
        <sz val="11"/>
        <color rgb="FF000000"/>
        <rFont val="Calibri"/>
        <family val="2"/>
      </rPr>
      <t xml:space="preserve">FECHA DE PRORROGA No. 01: 19/05/2017
PLAZO DE PRORROGA No. 01: Seis (06) meses
</t>
    </r>
    <r>
      <rPr>
        <b/>
        <sz val="11"/>
        <color rgb="FFC00000"/>
        <rFont val="Calibri"/>
        <family val="2"/>
      </rPr>
      <t xml:space="preserve">PRORROGA No. 02
</t>
    </r>
    <r>
      <rPr>
        <sz val="11"/>
        <color rgb="FF000000"/>
        <rFont val="Calibri"/>
        <family val="2"/>
      </rPr>
      <t xml:space="preserve">FECHA DE PRORROGA No. 02: 17/11/2017
PLAZO DE PRORROGA No. 02: Veinticinco (25) días
</t>
    </r>
  </si>
  <si>
    <t xml:space="preserve">TERMINADO </t>
  </si>
  <si>
    <r>
      <rPr>
        <sz val="11"/>
        <color rgb="FF000000"/>
        <rFont val="Calibri"/>
      </rPr>
      <t xml:space="preserve">CONFIANZA SWISS RE CORPORATE SOLUTIONS 
Compañía Aseguradora de Fianzas S.A.S
</t>
    </r>
    <r>
      <rPr>
        <b/>
        <sz val="11"/>
        <color rgb="FFC00000"/>
        <rFont val="Calibri"/>
      </rPr>
      <t>No. PÓLIZA:</t>
    </r>
    <r>
      <rPr>
        <sz val="11"/>
        <color rgb="FF000000"/>
        <rFont val="Calibri"/>
      </rPr>
      <t xml:space="preserve"> GU115067
NIT: 860.070.374-9</t>
    </r>
  </si>
  <si>
    <t xml:space="preserve">31
22/11/2018 </t>
  </si>
  <si>
    <r>
      <t xml:space="preserve">
*</t>
    </r>
    <r>
      <rPr>
        <b/>
        <sz val="11"/>
        <rFont val="Calibri"/>
        <family val="2"/>
      </rPr>
      <t>CUMPLIMIENTO DEL CONTRATO:</t>
    </r>
    <r>
      <rPr>
        <b/>
        <sz val="11"/>
        <color rgb="FFC00000"/>
        <rFont val="Calibri"/>
        <family val="2"/>
      </rPr>
      <t xml:space="preserve"> </t>
    </r>
    <r>
      <rPr>
        <b/>
        <sz val="11"/>
        <rFont val="Calibri"/>
        <family val="2"/>
      </rPr>
      <t xml:space="preserve">
VALOR ASEGURADO: </t>
    </r>
    <r>
      <rPr>
        <sz val="11"/>
        <rFont val="Calibri"/>
        <family val="2"/>
      </rPr>
      <t xml:space="preserve">$1.941.077.621.40
</t>
    </r>
    <r>
      <rPr>
        <b/>
        <sz val="11"/>
        <rFont val="Calibri"/>
        <family val="2"/>
      </rPr>
      <t xml:space="preserve">VIGENCIAS: </t>
    </r>
    <r>
      <rPr>
        <sz val="11"/>
        <rFont val="Calibri"/>
        <family val="2"/>
      </rPr>
      <t xml:space="preserve">DESDE 22/08/2018 HASTA 31/10/2018
</t>
    </r>
    <r>
      <rPr>
        <b/>
        <sz val="11"/>
        <rFont val="Calibri"/>
        <family val="2"/>
      </rPr>
      <t xml:space="preserve">*PAGO DE SALARIOS PRESTACIONES SOCIALES:
</t>
    </r>
    <r>
      <rPr>
        <b/>
        <sz val="11"/>
        <color theme="5" tint="-0.249977111117893"/>
        <rFont val="Calibri"/>
        <family val="2"/>
      </rPr>
      <t xml:space="preserve"> </t>
    </r>
    <r>
      <rPr>
        <b/>
        <sz val="11"/>
        <rFont val="Calibri"/>
        <family val="2"/>
      </rPr>
      <t>VALOR ASEGURADO:</t>
    </r>
    <r>
      <rPr>
        <b/>
        <sz val="11"/>
        <color theme="5" tint="-0.249977111117893"/>
        <rFont val="Calibri"/>
        <family val="2"/>
      </rPr>
      <t xml:space="preserve"> </t>
    </r>
    <r>
      <rPr>
        <sz val="11"/>
        <rFont val="Calibri"/>
        <family val="2"/>
      </rPr>
      <t xml:space="preserve">$93.969.699.80
</t>
    </r>
    <r>
      <rPr>
        <b/>
        <sz val="11"/>
        <rFont val="Calibri"/>
        <family val="2"/>
      </rPr>
      <t xml:space="preserve">VIGENCIAS: </t>
    </r>
    <r>
      <rPr>
        <sz val="11"/>
        <rFont val="Calibri"/>
        <family val="2"/>
      </rPr>
      <t xml:space="preserve">DESDE 21/08/2018 HASTA 14/12/2020
</t>
    </r>
    <r>
      <rPr>
        <sz val="11"/>
        <color rgb="FFC00000"/>
        <rFont val="Calibri"/>
        <family val="2"/>
      </rPr>
      <t xml:space="preserve">
</t>
    </r>
    <r>
      <rPr>
        <b/>
        <u/>
        <sz val="11"/>
        <color rgb="FFC00000"/>
        <rFont val="Calibri"/>
        <family val="2"/>
      </rPr>
      <t>*ESTABILIDAD Y CALIDAD DE LA OBRA:</t>
    </r>
    <r>
      <rPr>
        <b/>
        <u/>
        <sz val="11"/>
        <color theme="5" tint="-0.249977111117893"/>
        <rFont val="Calibri"/>
        <family val="2"/>
      </rPr>
      <t xml:space="preserve"> 
</t>
    </r>
    <r>
      <rPr>
        <b/>
        <sz val="11"/>
        <color rgb="FFC00000"/>
        <rFont val="Calibri"/>
        <family val="2"/>
      </rPr>
      <t>VALOR ASEGURADO:</t>
    </r>
    <r>
      <rPr>
        <b/>
        <sz val="11"/>
        <rFont val="Calibri"/>
        <family val="2"/>
      </rPr>
      <t xml:space="preserve"> </t>
    </r>
    <r>
      <rPr>
        <sz val="11"/>
        <rFont val="Calibri"/>
        <family val="2"/>
      </rPr>
      <t xml:space="preserve">$563.818.198.80
</t>
    </r>
    <r>
      <rPr>
        <b/>
        <sz val="11"/>
        <color rgb="FFC00000"/>
        <rFont val="Calibri"/>
        <family val="2"/>
      </rPr>
      <t xml:space="preserve">VIGENCIAS: </t>
    </r>
    <r>
      <rPr>
        <sz val="11"/>
        <rFont val="Calibri"/>
        <family val="2"/>
      </rPr>
      <t>DESDE 10/10/2018 HASTA 10/10/2023</t>
    </r>
  </si>
  <si>
    <t>ACTIVA</t>
  </si>
  <si>
    <r>
      <rPr>
        <b/>
        <sz val="11"/>
        <color rgb="FF000000"/>
        <rFont val="Calibri"/>
        <family val="2"/>
      </rPr>
      <t>PAGO N°1:</t>
    </r>
    <r>
      <rPr>
        <sz val="11"/>
        <color rgb="FF000000"/>
        <rFont val="Calibri"/>
        <family val="2"/>
      </rPr>
      <t xml:space="preserve"> (ORDEN 1147) 24/12/2015 
</t>
    </r>
    <r>
      <rPr>
        <b/>
        <sz val="11"/>
        <color rgb="FF000000"/>
        <rFont val="Calibri"/>
        <family val="2"/>
      </rPr>
      <t>PAGO N° 2:</t>
    </r>
    <r>
      <rPr>
        <sz val="11"/>
        <color rgb="FF000000"/>
        <rFont val="Calibri"/>
        <family val="2"/>
      </rPr>
      <t xml:space="preserve"> (ORDEN 605) 28/07/2016  
</t>
    </r>
    <r>
      <rPr>
        <b/>
        <sz val="11"/>
        <color rgb="FF000000"/>
        <rFont val="Calibri"/>
        <family val="2"/>
      </rPr>
      <t>PAGO N° 3:</t>
    </r>
    <r>
      <rPr>
        <sz val="11"/>
        <color rgb="FF000000"/>
        <rFont val="Calibri"/>
        <family val="2"/>
      </rPr>
      <t xml:space="preserve"> (ORDEN ) 
</t>
    </r>
    <r>
      <rPr>
        <b/>
        <sz val="11"/>
        <color rgb="FF000000"/>
        <rFont val="Calibri"/>
        <family val="2"/>
      </rPr>
      <t>PAGO N° 4:</t>
    </r>
    <r>
      <rPr>
        <sz val="11"/>
        <color rgb="FF000000"/>
        <rFont val="Calibri"/>
        <family val="2"/>
      </rPr>
      <t xml:space="preserve"> (ORDEN ) 
</t>
    </r>
    <r>
      <rPr>
        <b/>
        <sz val="11"/>
        <color rgb="FF000000"/>
        <rFont val="Calibri"/>
        <family val="2"/>
      </rPr>
      <t>PAGO N° 5:</t>
    </r>
    <r>
      <rPr>
        <sz val="11"/>
        <color rgb="FF000000"/>
        <rFont val="Calibri"/>
        <family val="2"/>
      </rPr>
      <t xml:space="preserve"> (ORDEN 687) 03/08/2017
</t>
    </r>
    <r>
      <rPr>
        <b/>
        <sz val="11"/>
        <color rgb="FF000000"/>
        <rFont val="Calibri"/>
        <family val="2"/>
      </rPr>
      <t>PAGO N° 6:</t>
    </r>
    <r>
      <rPr>
        <sz val="11"/>
        <color rgb="FF000000"/>
        <rFont val="Calibri"/>
        <family val="2"/>
      </rPr>
      <t xml:space="preserve"> (ORDEN 912)  04/10/2017   
</t>
    </r>
    <r>
      <rPr>
        <b/>
        <sz val="11"/>
        <color rgb="FF000000"/>
        <rFont val="Calibri"/>
        <family val="2"/>
      </rPr>
      <t>PAGO N° 7:</t>
    </r>
    <r>
      <rPr>
        <sz val="11"/>
        <color rgb="FF000000"/>
        <rFont val="Calibri"/>
        <family val="2"/>
      </rPr>
      <t xml:space="preserve"> (ORDEN 1015) 03/11/2017
</t>
    </r>
    <r>
      <rPr>
        <b/>
        <sz val="11"/>
        <color rgb="FF000000"/>
        <rFont val="Calibri"/>
        <family val="2"/>
      </rPr>
      <t>PAGO N° 8:</t>
    </r>
    <r>
      <rPr>
        <sz val="11"/>
        <color rgb="FF000000"/>
        <rFont val="Calibri"/>
        <family val="2"/>
      </rPr>
      <t xml:space="preserve"> (ORDEN 1082) 01/12/2017
</t>
    </r>
    <r>
      <rPr>
        <b/>
        <sz val="11"/>
        <color rgb="FF000000"/>
        <rFont val="Calibri"/>
        <family val="2"/>
      </rPr>
      <t>PAGO N° 9:</t>
    </r>
    <r>
      <rPr>
        <sz val="11"/>
        <color rgb="FF000000"/>
        <rFont val="Calibri"/>
        <family val="2"/>
      </rPr>
      <t xml:space="preserve"> (ORDEN 1081)  01/12/2017
</t>
    </r>
    <r>
      <rPr>
        <b/>
        <sz val="11"/>
        <color rgb="FF000000"/>
        <rFont val="Calibri"/>
        <family val="2"/>
      </rPr>
      <t>PAGO N° 10:</t>
    </r>
    <r>
      <rPr>
        <sz val="11"/>
        <color rgb="FF000000"/>
        <rFont val="Calibri"/>
        <family val="2"/>
      </rPr>
      <t xml:space="preserve"> (ORDEN 1155) 15/12/2017
</t>
    </r>
    <r>
      <rPr>
        <b/>
        <sz val="11"/>
        <color rgb="FF000000"/>
        <rFont val="Calibri"/>
        <family val="2"/>
      </rPr>
      <t>PAGO N° 11:</t>
    </r>
    <r>
      <rPr>
        <sz val="11"/>
        <color rgb="FF000000"/>
        <rFont val="Calibri"/>
        <family val="2"/>
      </rPr>
      <t xml:space="preserve"> (ORDEN 1250)
</t>
    </r>
    <r>
      <rPr>
        <b/>
        <sz val="11"/>
        <color rgb="FF000000"/>
        <rFont val="Calibri"/>
        <family val="2"/>
      </rPr>
      <t xml:space="preserve">PAGO N° 12: </t>
    </r>
    <r>
      <rPr>
        <sz val="11"/>
        <color rgb="FF000000"/>
        <rFont val="Calibri"/>
        <family val="2"/>
      </rPr>
      <t xml:space="preserve">(ORDEN 1255)
</t>
    </r>
    <r>
      <rPr>
        <b/>
        <sz val="11"/>
        <color rgb="FF000000"/>
        <rFont val="Calibri"/>
        <family val="2"/>
      </rPr>
      <t xml:space="preserve">PAGO N° 13: </t>
    </r>
    <r>
      <rPr>
        <sz val="11"/>
        <color rgb="FF000000"/>
        <rFont val="Calibri"/>
        <family val="2"/>
      </rPr>
      <t>(ORDEN 1366) 18/12/2018</t>
    </r>
  </si>
  <si>
    <r>
      <rPr>
        <b/>
        <sz val="11"/>
        <color rgb="FF000000"/>
        <rFont val="Calibri"/>
        <family val="2"/>
      </rPr>
      <t xml:space="preserve">PAGO N° 01: </t>
    </r>
    <r>
      <rPr>
        <sz val="11"/>
        <color rgb="FF000000"/>
        <rFont val="Calibri"/>
        <family val="2"/>
      </rPr>
      <t xml:space="preserve">$ 1.280.627.293 30 % 
</t>
    </r>
    <r>
      <rPr>
        <b/>
        <sz val="11"/>
        <color rgb="FF000000"/>
        <rFont val="Calibri"/>
        <family val="2"/>
      </rPr>
      <t>PAGO N° 01:</t>
    </r>
    <r>
      <rPr>
        <sz val="11"/>
        <color rgb="FF000000"/>
        <rFont val="Calibri"/>
        <family val="2"/>
      </rPr>
      <t xml:space="preserve"> $ 1.572.089.487
</t>
    </r>
    <r>
      <rPr>
        <b/>
        <sz val="11"/>
        <color rgb="FF000000"/>
        <rFont val="Calibri"/>
        <family val="2"/>
      </rPr>
      <t>PAGO N° 02:</t>
    </r>
    <r>
      <rPr>
        <sz val="11"/>
        <color rgb="FF000000"/>
        <rFont val="Calibri"/>
        <family val="2"/>
      </rPr>
      <t xml:space="preserve"> $ 347.608.362
</t>
    </r>
    <r>
      <rPr>
        <b/>
        <sz val="11"/>
        <color rgb="FF000000"/>
        <rFont val="Calibri"/>
        <family val="2"/>
      </rPr>
      <t>PAGO N° 03:</t>
    </r>
    <r>
      <rPr>
        <sz val="11"/>
        <color rgb="FF000000"/>
        <rFont val="Calibri"/>
        <family val="2"/>
      </rPr>
      <t xml:space="preserve"> $ 136.785.326
</t>
    </r>
    <r>
      <rPr>
        <b/>
        <sz val="11"/>
        <color rgb="FF000000"/>
        <rFont val="Calibri"/>
        <family val="2"/>
      </rPr>
      <t>PAGO N° 04:</t>
    </r>
    <r>
      <rPr>
        <sz val="11"/>
        <color rgb="FF000000"/>
        <rFont val="Calibri"/>
        <family val="2"/>
      </rPr>
      <t xml:space="preserve"> $ 211.025.390
</t>
    </r>
    <r>
      <rPr>
        <b/>
        <sz val="11"/>
        <color rgb="FF000000"/>
        <rFont val="Calibri"/>
        <family val="2"/>
      </rPr>
      <t>PAGO N° 05:</t>
    </r>
    <r>
      <rPr>
        <sz val="11"/>
        <color rgb="FF000000"/>
        <rFont val="Calibri"/>
        <family val="2"/>
      </rPr>
      <t xml:space="preserve"> $ 66.533.458
</t>
    </r>
    <r>
      <rPr>
        <b/>
        <sz val="11"/>
        <color rgb="FF000000"/>
        <rFont val="Calibri"/>
        <family val="2"/>
      </rPr>
      <t>PAGO N° 06:</t>
    </r>
    <r>
      <rPr>
        <sz val="11"/>
        <color rgb="FF000000"/>
        <rFont val="Calibri"/>
        <family val="2"/>
      </rPr>
      <t xml:space="preserve"> $ 116.046.186
</t>
    </r>
    <r>
      <rPr>
        <b/>
        <sz val="11"/>
        <color rgb="FF000000"/>
        <rFont val="Calibri"/>
        <family val="2"/>
      </rPr>
      <t>PAGO N° 07:</t>
    </r>
    <r>
      <rPr>
        <sz val="11"/>
        <color rgb="FF000000"/>
        <rFont val="Calibri"/>
        <family val="2"/>
      </rPr>
      <t xml:space="preserve"> $ 106.783.826
</t>
    </r>
    <r>
      <rPr>
        <b/>
        <sz val="11"/>
        <color rgb="FF000000"/>
        <rFont val="Calibri"/>
        <family val="2"/>
      </rPr>
      <t xml:space="preserve">PAGO N° 08: </t>
    </r>
    <r>
      <rPr>
        <sz val="11"/>
        <color rgb="FF000000"/>
        <rFont val="Calibri"/>
        <family val="2"/>
      </rPr>
      <t xml:space="preserve">$ 401.898.496
</t>
    </r>
    <r>
      <rPr>
        <b/>
        <sz val="11"/>
        <color rgb="FF000000"/>
        <rFont val="Calibri"/>
        <family val="2"/>
      </rPr>
      <t>PAGO N° 09:</t>
    </r>
    <r>
      <rPr>
        <sz val="11"/>
        <color rgb="FF000000"/>
        <rFont val="Calibri"/>
        <family val="2"/>
      </rPr>
      <t xml:space="preserve"> $ 955.912.731
</t>
    </r>
    <r>
      <rPr>
        <b/>
        <sz val="11"/>
        <color rgb="FF000000"/>
        <rFont val="Calibri"/>
        <family val="2"/>
      </rPr>
      <t>PAGO N° 10:</t>
    </r>
    <r>
      <rPr>
        <sz val="11"/>
        <color rgb="FF000000"/>
        <rFont val="Calibri"/>
        <family val="2"/>
      </rPr>
      <t xml:space="preserve"> $ 7.215.059
</t>
    </r>
    <r>
      <rPr>
        <b/>
        <sz val="11"/>
        <color rgb="FF000000"/>
        <rFont val="Calibri"/>
        <family val="2"/>
      </rPr>
      <t xml:space="preserve">PAGO N° 11: </t>
    </r>
    <r>
      <rPr>
        <sz val="11"/>
        <color rgb="FF000000"/>
        <rFont val="Calibri"/>
        <family val="2"/>
      </rPr>
      <t xml:space="preserve">$ 483.637.751
</t>
    </r>
    <r>
      <rPr>
        <b/>
        <sz val="11"/>
        <color rgb="FF000000"/>
        <rFont val="Calibri"/>
        <family val="2"/>
      </rPr>
      <t>PAGO N° 12:</t>
    </r>
    <r>
      <rPr>
        <sz val="11"/>
        <color rgb="FF000000"/>
        <rFont val="Calibri"/>
        <family val="2"/>
      </rPr>
      <t xml:space="preserve"> $ 136.766.553
</t>
    </r>
    <r>
      <rPr>
        <b/>
        <sz val="11"/>
        <color rgb="FF000000"/>
        <rFont val="Calibri"/>
        <family val="2"/>
      </rPr>
      <t>PAGO N° 13:</t>
    </r>
    <r>
      <rPr>
        <sz val="11"/>
        <color rgb="FF000000"/>
        <rFont val="Calibri"/>
        <family val="2"/>
      </rPr>
      <t xml:space="preserve"> $ 632.814.172
</t>
    </r>
    <r>
      <rPr>
        <b/>
        <sz val="11"/>
        <color rgb="FF000000"/>
        <rFont val="Calibri"/>
        <family val="2"/>
      </rPr>
      <t xml:space="preserve">SALDO A FAVOR DEL FDLCH: 
$14.514.648 Se solicito ser liberado de acuerdo con el Acta de Liquidación
</t>
    </r>
  </si>
  <si>
    <t xml:space="preserve">JAVIER HERNANDO PERILLA VACCA </t>
  </si>
  <si>
    <t>087-2015</t>
  </si>
  <si>
    <t>CONTRATO DE INTERVENTORÍA</t>
  </si>
  <si>
    <t xml:space="preserve">INTERVENTORÍA PARA EL MANTENIMIENTO, REHABILITACIÓN Y CONSTRUCCIÓN DE LA INFRAESTRUCTURA DE LA MALLA VIAL LOCAL Y ESPACIO PÚBLICO DE LA LOCALIDAD DE CHAPINERO, EN BOGOTÁ, D.C., CONFORME A LOS SEGMENTOS PRIORIZADOS EN LOS CABILDOS PARTICIPATIVOS REALIZADOS Y/O OTROS SEGMENTOS VIALES DE LA LOCALIDAD </t>
  </si>
  <si>
    <t>FDLCH-CMA-002-2015</t>
  </si>
  <si>
    <r>
      <rPr>
        <b/>
        <sz val="11"/>
        <color rgb="FFC00000"/>
        <rFont val="Calibri"/>
        <family val="2"/>
      </rPr>
      <t xml:space="preserve">GNG INGENIERÍA S.A.S
</t>
    </r>
    <r>
      <rPr>
        <sz val="11"/>
        <color rgb="FF000000"/>
        <rFont val="Calibri"/>
        <family val="2"/>
      </rPr>
      <t xml:space="preserve">NIT:  830.515.117-5
DIRECCIÓN: BOGOTÁ CARRERA 49 # 104B-49
DIRECCIÓN: BARRANQUILLA CARRERA 51B#80-58 OF 1304
RL JORGE GOMEZ FALLA 
C.C 72.007.215 de Barranquilla </t>
    </r>
  </si>
  <si>
    <t>https://www.contratos.gov.co/consultas/detalleProceso.do?numConstancia=15-15-4358464&amp;g-recaptcha-response=03AGdBq261ENJlmg8z31klccpQQXe-Yecszhob6aYrQRvx5gts_6yK5OyG08JK2S63PqsSQasSGbz5Z6rCysWQ8kXnh-ryYiRILNChFVZ6eOFHy91LsDWoN635uQ_VeGk15Y7grcTSyrzYfWqygDEc9_pBu9uJPqOKFY2eO8yTSOZFzsuxjvfVTHcZqma0pYsJlRTu-pNrb1sHV76ims80_FdSKhkhojv2zN7uOOYEL_bFyUNz6uOwuaMKLbtTQifGLzkglPPh-Tk3o0-4j7wuOfNmipmyR5cJk-sKd1gyEThJ59wuBTNM8dgbqQd_GT3CGlNRMAym21vsFoLu-7y8WLZPbqYe64Sv5TGsBc7c8nCmSqNXl4FwvV7RBs5RC-UV8k5gAiLJEOZnrw76uuPZYOsu6dkl7EUo7nKTNH4GFzAwGmpfKlK82i8UBSouqqKm3OXNAWntR5xDSVEEG9z39DW4rMs8TQ_SIw</t>
  </si>
  <si>
    <r>
      <rPr>
        <b/>
        <sz val="11"/>
        <color rgb="FFC00000"/>
        <rFont val="Calibri"/>
        <family val="2"/>
      </rPr>
      <t xml:space="preserve">SUSPENSIÓN No. 01 
</t>
    </r>
    <r>
      <rPr>
        <sz val="11"/>
        <color rgb="FF000000"/>
        <rFont val="Calibri"/>
        <family val="2"/>
      </rPr>
      <t xml:space="preserve">FECHA SUSPENSIÓN No. 01: 14/09/2016
PLAZO SUSPENSIÓN No. 01: Quince (15) días
</t>
    </r>
    <r>
      <rPr>
        <b/>
        <sz val="11"/>
        <color rgb="FFC00000"/>
        <rFont val="Calibri"/>
        <family val="2"/>
      </rPr>
      <t xml:space="preserve">AMPLIACIÓN No. 01  DE LA SUSPENSIÓN No. 01
</t>
    </r>
    <r>
      <rPr>
        <sz val="11"/>
        <color rgb="FF000000"/>
        <rFont val="Calibri"/>
        <family val="2"/>
      </rPr>
      <t xml:space="preserve">FECHA ACTA DE AMPLIACIÓN No. 01  DE LA SUSPENSIÓN No. 01: 29/09/2016 
PLAZO ACTA DE AMPLIACIÓN No. 01  DE LA SUSPENSIÓN No. 01: Cuarenta y cinco (45) días
</t>
    </r>
    <r>
      <rPr>
        <b/>
        <sz val="11"/>
        <color rgb="FFC00000"/>
        <rFont val="Calibri"/>
        <family val="2"/>
      </rPr>
      <t xml:space="preserve">AMPLIACIÓN No. 02  DE LA SUSPENSIÓN No. 01
</t>
    </r>
    <r>
      <rPr>
        <sz val="11"/>
        <color rgb="FF000000"/>
        <rFont val="Calibri"/>
        <family val="2"/>
      </rPr>
      <t xml:space="preserve">FECHA DE AMPLIACIÓN No. 02  DE LA SUSPENSIÓN No. 01: 11/11/2016
PLAZO DE AMPLIACIÓN No. 02  DE LA SUSPENSIÓN No. 01: Tres (03) meses
</t>
    </r>
    <r>
      <rPr>
        <b/>
        <sz val="11"/>
        <color rgb="FFC00000"/>
        <rFont val="Calibri"/>
        <family val="2"/>
      </rPr>
      <t xml:space="preserve">AMPLIACIÓN No.03 DE LA SUSPENSIÓN No. 01
</t>
    </r>
    <r>
      <rPr>
        <sz val="11"/>
        <color rgb="FF000000"/>
        <rFont val="Calibri"/>
        <family val="2"/>
      </rPr>
      <t xml:space="preserve">FECHA ACTA DE AMPLIACIÓN No. 03 DE LA SUSPENSIÓN No. 01: 13/02/2017 
PLAZO ACTA DE AMPLIACIÓN No. 03 DE LA SUSPENSIÓN No. 01: Un (01) mes
</t>
    </r>
    <r>
      <rPr>
        <b/>
        <sz val="11"/>
        <color rgb="FFC00000"/>
        <rFont val="Calibri"/>
        <family val="2"/>
      </rPr>
      <t xml:space="preserve">AMPLIACIÓN No. 04  DE LA SUSPENSIÓN No. 01
</t>
    </r>
    <r>
      <rPr>
        <sz val="11"/>
        <color rgb="FF000000"/>
        <rFont val="Calibri"/>
        <family val="2"/>
      </rPr>
      <t xml:space="preserve">FECHA ACTA DE AMPLIACIÓN No. 04 DE LA SUSPENSIÓN No. 01: 10/03/2017
PLAZO ACTA DE  AMPLIACIÓN No. 04 SUSPENSIÓN No. 01: Un (01) mes
</t>
    </r>
    <r>
      <rPr>
        <b/>
        <sz val="11"/>
        <color rgb="FFC00000"/>
        <rFont val="Calibri"/>
        <family val="2"/>
      </rPr>
      <t xml:space="preserve">AMPLIACIÓN No. 05 DE LA SUSPENSIÓN No. 01
</t>
    </r>
    <r>
      <rPr>
        <sz val="11"/>
        <color rgb="FF000000"/>
        <rFont val="Calibri"/>
        <family val="2"/>
      </rPr>
      <t xml:space="preserve">FECHA ACTA DE AMPLIACIÓN No. 05 DE LA SUSPENSIÓN No. 01: 07/04/2017 
PLAZO ACTA DE AMPLIACIÓN No. 05 DE LA SUSPENSIÓN No. 01: Un (01) mes
</t>
    </r>
    <r>
      <rPr>
        <b/>
        <sz val="11"/>
        <color rgb="FFC00000"/>
        <rFont val="Calibri"/>
        <family val="2"/>
      </rPr>
      <t xml:space="preserve">PRORROGA No. 01 
</t>
    </r>
    <r>
      <rPr>
        <sz val="11"/>
        <color rgb="FF000000"/>
        <rFont val="Calibri"/>
        <family val="2"/>
      </rPr>
      <t xml:space="preserve">PLAZO DE PRORROGA No. 01:  Cuatro (04) meses y diecinueve (19) días 
FECHA DE PRORROGA No. 01:  16/06/2017
</t>
    </r>
    <r>
      <rPr>
        <b/>
        <sz val="11"/>
        <color rgb="FFC00000"/>
        <rFont val="Calibri"/>
        <family val="2"/>
      </rPr>
      <t xml:space="preserve">PRORROGA No. 02 
</t>
    </r>
    <r>
      <rPr>
        <sz val="11"/>
        <color rgb="FF000000"/>
        <rFont val="Calibri"/>
        <family val="2"/>
      </rPr>
      <t xml:space="preserve">PLAZO PRORROGA No. 02: Un (01) mes y siete (07) días
FECHA DE PRORROGA No. 02: 07/11/2017
</t>
    </r>
  </si>
  <si>
    <t>ASEGURADORA SOLIDARIA DE COLOMBIA
 NIT: 860.524.654-6
Cumplimiento No. 994000003827</t>
  </si>
  <si>
    <t>15
03/12/2018</t>
  </si>
  <si>
    <t>-</t>
  </si>
  <si>
    <r>
      <rPr>
        <sz val="11"/>
        <color rgb="FFC00000"/>
        <rFont val="Calibri"/>
        <family val="2"/>
      </rPr>
      <t xml:space="preserve">
*</t>
    </r>
    <r>
      <rPr>
        <b/>
        <sz val="11"/>
        <color rgb="FFC00000"/>
        <rFont val="Calibri"/>
        <family val="2"/>
      </rPr>
      <t xml:space="preserve">CUMPLIMIENTO: 
</t>
    </r>
    <r>
      <rPr>
        <b/>
        <sz val="11"/>
        <rFont val="Calibri"/>
        <family val="2"/>
      </rPr>
      <t xml:space="preserve">VALOR ASEGURADO: </t>
    </r>
    <r>
      <rPr>
        <sz val="11"/>
        <rFont val="Calibri"/>
        <family val="2"/>
      </rPr>
      <t xml:space="preserve">$238.858.151.10
</t>
    </r>
    <r>
      <rPr>
        <b/>
        <sz val="11"/>
        <rFont val="Calibri"/>
        <family val="2"/>
      </rPr>
      <t xml:space="preserve">VIGENCIAS: </t>
    </r>
    <r>
      <rPr>
        <sz val="11"/>
        <rFont val="Calibri"/>
        <family val="2"/>
      </rPr>
      <t xml:space="preserve">DESDE 21/01/2016 HASTA 14/06/2018
</t>
    </r>
    <r>
      <rPr>
        <b/>
        <sz val="11"/>
        <color rgb="FFC00000"/>
        <rFont val="Calibri"/>
        <family val="2"/>
      </rPr>
      <t>*PAGO DE SALARIOS PRESTACIONES SOCIALES</t>
    </r>
    <r>
      <rPr>
        <b/>
        <sz val="11"/>
        <color theme="5" tint="-0.249977111117893"/>
        <rFont val="Calibri"/>
        <family val="2"/>
      </rPr>
      <t xml:space="preserve">: 
</t>
    </r>
    <r>
      <rPr>
        <b/>
        <sz val="11"/>
        <rFont val="Calibri"/>
        <family val="2"/>
      </rPr>
      <t>VALOR ASEGURADO:</t>
    </r>
    <r>
      <rPr>
        <b/>
        <sz val="11"/>
        <color theme="5" tint="-0.249977111117893"/>
        <rFont val="Calibri"/>
        <family val="2"/>
      </rPr>
      <t xml:space="preserve"> </t>
    </r>
    <r>
      <rPr>
        <sz val="11"/>
        <rFont val="Calibri"/>
        <family val="2"/>
      </rPr>
      <t xml:space="preserve">$39.809.691.85
</t>
    </r>
    <r>
      <rPr>
        <b/>
        <sz val="11"/>
        <rFont val="Calibri"/>
        <family val="2"/>
      </rPr>
      <t xml:space="preserve">VIGENCIAS: </t>
    </r>
    <r>
      <rPr>
        <sz val="11"/>
        <rFont val="Calibri"/>
        <family val="2"/>
      </rPr>
      <t xml:space="preserve">DESDE 21/01/2016 HASTA 14/12/2023
</t>
    </r>
    <r>
      <rPr>
        <b/>
        <sz val="11"/>
        <color rgb="FFC00000"/>
        <rFont val="Calibri"/>
        <family val="2"/>
      </rPr>
      <t>* CALIDAD DEL SERVICIO:</t>
    </r>
    <r>
      <rPr>
        <b/>
        <sz val="11"/>
        <color theme="5" tint="-0.249977111117893"/>
        <rFont val="Calibri"/>
        <family val="2"/>
      </rPr>
      <t xml:space="preserve"> 
</t>
    </r>
    <r>
      <rPr>
        <b/>
        <sz val="11"/>
        <rFont val="Calibri"/>
        <family val="2"/>
      </rPr>
      <t xml:space="preserve">VALOR ASEGURADO: </t>
    </r>
    <r>
      <rPr>
        <sz val="11"/>
        <rFont val="Calibri"/>
        <family val="2"/>
      </rPr>
      <t xml:space="preserve">$159.238.767.40
</t>
    </r>
    <r>
      <rPr>
        <b/>
        <sz val="11"/>
        <rFont val="Calibri"/>
        <family val="2"/>
      </rPr>
      <t xml:space="preserve">VIGENCIAS: </t>
    </r>
    <r>
      <rPr>
        <sz val="11"/>
        <rFont val="Calibri"/>
        <family val="2"/>
      </rPr>
      <t>DESDE 14/12/2017 HASTA 02/11/2023</t>
    </r>
  </si>
  <si>
    <t>PAGO N°1 : (ORDEN 285)  
PAGO N° 2: (ORDEN 364)   
PAGO N° 3: (ORDEN 467) 
PAGO N° 4: (ORDEN 511) 
PAGO N° 5: (ORDEN 611)
PAGO N° 6: (ORDEN 714)  
PAGO N° 7: (ORDEN 791) 04/09/2017
PAGO N° 8: (ORDEN 1036 1044) 24/11/2017
PAGO N° 9: (ORDEN 1035) 22/11/2017
PAGO N° 10: (ORDEN 1142) 11/12/2017
PAGO N° 11: (ORDEN 12 ) 16/01/2018
PAGO N° 12: (ORDEN 1367 )
PAGO N° 13: (ORDEN 1419 )</t>
  </si>
  <si>
    <t xml:space="preserve">PAGO N° 01: $ 53.541.443
PAGO 02: $ 53.541.443
PAGO N° 03: $ 53.541.443
PAGO 04: $ 94.922.510
PAGO N° 05: $ 94.922.510
PAGO N° 06: $ 94.922.510 
PAGO N° 07: $ 66.225.007
PAGO N° 08: $ 66.225.007
PAGO N° 09: $ 68.212.054
PAGO N° 10: $  68.212.054
PAGO N° 11: $ 40.963.928
PAGO N° 12: $ 15.893.409
PAGO N° 13: $ 25.070.519
SALDO A FAVOR DEL FDLCH: 
$0 </t>
  </si>
  <si>
    <t>ESTADO PÓLIZA</t>
  </si>
  <si>
    <t xml:space="preserve">PAGO MAYORES CANTIDADES </t>
  </si>
  <si>
    <t xml:space="preserve">VALOR TOTAL DE LOS PAGOS REALIZADOS </t>
  </si>
  <si>
    <t>110-2016</t>
  </si>
  <si>
    <t>CONTRATAR POR PRECIOS UNITARIOS FIJOS, SIN FORMULA DE REAJUSTE, EL DIAGNÓSTICO, MANTENIMIENTO Y REHABILITACIÓN DE LA INFRAESTRUCTURA VIAL LOCAL Y ESPACIO PÚBLICO DE LA LOCALIDAD DE CHAPINERO, EN BOGOTÁ, D.C.</t>
  </si>
  <si>
    <t>FDLCH-LP-003-2016</t>
  </si>
  <si>
    <r>
      <rPr>
        <sz val="11"/>
        <color rgb="FFC00000"/>
        <rFont val="Calibri"/>
        <family val="2"/>
      </rPr>
      <t>I</t>
    </r>
    <r>
      <rPr>
        <b/>
        <sz val="11"/>
        <color rgb="FFC00000"/>
        <rFont val="Calibri"/>
        <family val="2"/>
      </rPr>
      <t xml:space="preserve">NCITECO S.A.S INGENIEROS CONSTRUCTORES 
</t>
    </r>
    <r>
      <rPr>
        <b/>
        <sz val="11"/>
        <color rgb="FF000000"/>
        <rFont val="Calibri"/>
        <family val="2"/>
      </rPr>
      <t>NIT:</t>
    </r>
    <r>
      <rPr>
        <sz val="11"/>
        <color rgb="FF000000"/>
        <rFont val="Calibri"/>
        <family val="2"/>
      </rPr>
      <t xml:space="preserve"> 800.104.214-9
</t>
    </r>
    <r>
      <rPr>
        <b/>
        <sz val="11"/>
        <color rgb="FF000000"/>
        <rFont val="Calibri"/>
        <family val="2"/>
      </rPr>
      <t>RL</t>
    </r>
    <r>
      <rPr>
        <sz val="11"/>
        <color rgb="FF000000"/>
        <rFont val="Calibri"/>
        <family val="2"/>
      </rPr>
      <t xml:space="preserve"> IVAN DE JESUS GIRALDO JARAMILLO 
</t>
    </r>
    <r>
      <rPr>
        <b/>
        <sz val="11"/>
        <color rgb="FF000000"/>
        <rFont val="Calibri"/>
        <family val="2"/>
      </rPr>
      <t>C.C</t>
    </r>
    <r>
      <rPr>
        <sz val="11"/>
        <color rgb="FF000000"/>
        <rFont val="Calibri"/>
        <family val="2"/>
      </rPr>
      <t xml:space="preserve"> 71.110.151 del Carmen de Viboral 
Calle 127D # 70D-27 Bogotá 
</t>
    </r>
    <r>
      <rPr>
        <b/>
        <sz val="11"/>
        <color rgb="FF000000"/>
        <rFont val="Calibri"/>
        <family val="2"/>
      </rPr>
      <t>Tel:</t>
    </r>
    <r>
      <rPr>
        <sz val="11"/>
        <color rgb="FF000000"/>
        <rFont val="Calibri"/>
        <family val="2"/>
      </rPr>
      <t xml:space="preserve"> 6178875-6178879
</t>
    </r>
    <r>
      <rPr>
        <b/>
        <sz val="11"/>
        <color rgb="FF000000"/>
        <rFont val="Calibri"/>
        <family val="2"/>
      </rPr>
      <t xml:space="preserve">correo electrónico: </t>
    </r>
    <r>
      <rPr>
        <sz val="11"/>
        <color rgb="FF000000"/>
        <rFont val="Calibri"/>
        <family val="2"/>
      </rPr>
      <t xml:space="preserve">calidad@inciteco.com.co, inciteco110@gmail.com, info@inciteco.com.co
</t>
    </r>
  </si>
  <si>
    <t>Detalle del proceso: FDLCH-LP-003-2016 (contratos.gov.co)</t>
  </si>
  <si>
    <r>
      <rPr>
        <b/>
        <sz val="11"/>
        <color rgb="FF000000"/>
        <rFont val="Calibri"/>
        <family val="2"/>
      </rPr>
      <t xml:space="preserve">PRORROGA No. 1
PLAZO DE PRORROGA: </t>
    </r>
    <r>
      <rPr>
        <sz val="11"/>
        <color rgb="FF000000"/>
        <rFont val="Calibri"/>
        <family val="2"/>
      </rPr>
      <t xml:space="preserve">Treinta (30) días 
</t>
    </r>
    <r>
      <rPr>
        <b/>
        <sz val="11"/>
        <color rgb="FF000000"/>
        <rFont val="Calibri"/>
        <family val="2"/>
      </rPr>
      <t xml:space="preserve">FECHA DE PRORROGA: </t>
    </r>
    <r>
      <rPr>
        <sz val="11"/>
        <color rgb="FF000000"/>
        <rFont val="Calibri"/>
        <family val="2"/>
      </rPr>
      <t>04 /08/2017</t>
    </r>
  </si>
  <si>
    <r>
      <rPr>
        <b/>
        <sz val="11"/>
        <color rgb="FFC00000"/>
        <rFont val="Calibri"/>
        <family val="2"/>
      </rPr>
      <t xml:space="preserve">ASEGURADORA: </t>
    </r>
    <r>
      <rPr>
        <sz val="11"/>
        <rFont val="Calibri"/>
        <family val="2"/>
      </rPr>
      <t xml:space="preserve">CONFIANZA SWISS RE CORPORATE SOLUTIONS 
Compañía Aseguradora de Fianzas S.A.S
</t>
    </r>
    <r>
      <rPr>
        <b/>
        <sz val="11"/>
        <color rgb="FFC00000"/>
        <rFont val="Calibri"/>
        <family val="2"/>
      </rPr>
      <t>NIT:</t>
    </r>
    <r>
      <rPr>
        <sz val="11"/>
        <rFont val="Calibri"/>
        <family val="2"/>
      </rPr>
      <t xml:space="preserve"> 860.070.374-9
</t>
    </r>
    <r>
      <rPr>
        <b/>
        <sz val="11"/>
        <rFont val="Calibri"/>
        <family val="2"/>
      </rPr>
      <t>No. PÓLIZA:</t>
    </r>
    <r>
      <rPr>
        <sz val="11"/>
        <rFont val="Calibri"/>
        <family val="2"/>
      </rPr>
      <t xml:space="preserve">  GU120964
</t>
    </r>
  </si>
  <si>
    <t>ANEXO: 31
20/10/2017</t>
  </si>
  <si>
    <t xml:space="preserve">ACTIVA </t>
  </si>
  <si>
    <r>
      <t xml:space="preserve">
</t>
    </r>
    <r>
      <rPr>
        <b/>
        <sz val="11"/>
        <rFont val="Calibri"/>
        <family val="2"/>
      </rPr>
      <t>*CUMPLIMIENTO DEL CONTRATO:</t>
    </r>
    <r>
      <rPr>
        <sz val="11"/>
        <rFont val="Calibri"/>
        <family val="2"/>
      </rPr>
      <t xml:space="preserve"> 
</t>
    </r>
    <r>
      <rPr>
        <b/>
        <sz val="11"/>
        <color rgb="FF000000"/>
        <rFont val="Calibri"/>
        <family val="2"/>
      </rPr>
      <t>VALOR ASEGURADO:</t>
    </r>
    <r>
      <rPr>
        <sz val="11"/>
        <color rgb="FF000000"/>
        <rFont val="Calibri"/>
        <family val="2"/>
      </rPr>
      <t xml:space="preserve"> $1.449.373.189.50
</t>
    </r>
    <r>
      <rPr>
        <b/>
        <sz val="11"/>
        <color rgb="FF000000"/>
        <rFont val="Calibri"/>
        <family val="2"/>
      </rPr>
      <t xml:space="preserve">VIGENCIAS: </t>
    </r>
    <r>
      <rPr>
        <sz val="11"/>
        <color rgb="FF000000"/>
        <rFont val="Calibri"/>
        <family val="2"/>
      </rPr>
      <t xml:space="preserve">DESDE 04/08/2017 HASTA 10/03/2018
</t>
    </r>
    <r>
      <rPr>
        <b/>
        <sz val="11"/>
        <rFont val="Calibri"/>
        <family val="2"/>
      </rPr>
      <t>*PAGO DE SALARIOS PRESTACIONES SOCIALES:</t>
    </r>
    <r>
      <rPr>
        <sz val="11"/>
        <rFont val="Calibri"/>
        <family val="2"/>
      </rPr>
      <t xml:space="preserve"> </t>
    </r>
    <r>
      <rPr>
        <sz val="11"/>
        <color rgb="FF000000"/>
        <rFont val="Calibri"/>
        <family val="2"/>
      </rPr>
      <t xml:space="preserve">
</t>
    </r>
    <r>
      <rPr>
        <b/>
        <sz val="11"/>
        <color rgb="FF000000"/>
        <rFont val="Calibri"/>
        <family val="2"/>
      </rPr>
      <t>VALOR ASEGURADO:</t>
    </r>
    <r>
      <rPr>
        <sz val="11"/>
        <color rgb="FF000000"/>
        <rFont val="Calibri"/>
        <family val="2"/>
      </rPr>
      <t xml:space="preserve"> $241.562.198.25
</t>
    </r>
    <r>
      <rPr>
        <b/>
        <sz val="11"/>
        <color rgb="FF000000"/>
        <rFont val="Calibri"/>
        <family val="2"/>
      </rPr>
      <t xml:space="preserve">VIGENCIAS: </t>
    </r>
    <r>
      <rPr>
        <sz val="11"/>
        <color rgb="FF000000"/>
        <rFont val="Calibri"/>
        <family val="2"/>
      </rPr>
      <t xml:space="preserve">DESDE 04/08/2017 HASTA 10/09/2020
</t>
    </r>
    <r>
      <rPr>
        <sz val="11"/>
        <rFont val="Calibri"/>
        <family val="2"/>
      </rPr>
      <t xml:space="preserve">
</t>
    </r>
    <r>
      <rPr>
        <b/>
        <u/>
        <sz val="11"/>
        <color rgb="FFC00000"/>
        <rFont val="Calibri"/>
        <family val="2"/>
      </rPr>
      <t>*ESTABILIDAD Y CALIDAD DE LA OBRA:</t>
    </r>
    <r>
      <rPr>
        <u/>
        <sz val="11"/>
        <color rgb="FFC00000"/>
        <rFont val="Calibri"/>
        <family val="2"/>
      </rPr>
      <t xml:space="preserve"> </t>
    </r>
    <r>
      <rPr>
        <sz val="11"/>
        <color rgb="FF000000"/>
        <rFont val="Calibri"/>
        <family val="2"/>
      </rPr>
      <t xml:space="preserve">
</t>
    </r>
    <r>
      <rPr>
        <b/>
        <sz val="11"/>
        <color rgb="FFC00000"/>
        <rFont val="Calibri"/>
        <family val="2"/>
      </rPr>
      <t>VALOR ASEGURADO:</t>
    </r>
    <r>
      <rPr>
        <sz val="11"/>
        <color rgb="FFC00000"/>
        <rFont val="Calibri"/>
        <family val="2"/>
      </rPr>
      <t xml:space="preserve"> </t>
    </r>
    <r>
      <rPr>
        <sz val="11"/>
        <color rgb="FF000000"/>
        <rFont val="Calibri"/>
        <family val="2"/>
      </rPr>
      <t xml:space="preserve">$2.415.621.982.50
</t>
    </r>
    <r>
      <rPr>
        <b/>
        <sz val="11"/>
        <color rgb="FFC00000"/>
        <rFont val="Calibri"/>
        <family val="2"/>
      </rPr>
      <t>VIGENCIAS:</t>
    </r>
    <r>
      <rPr>
        <b/>
        <sz val="11"/>
        <color rgb="FF000000"/>
        <rFont val="Calibri"/>
        <family val="2"/>
      </rPr>
      <t xml:space="preserve"> </t>
    </r>
    <r>
      <rPr>
        <sz val="11"/>
        <color rgb="FF000000"/>
        <rFont val="Calibri"/>
        <family val="2"/>
      </rPr>
      <t xml:space="preserve">DESDE 02/10/2017 HASTA 02/10/2022
</t>
    </r>
    <r>
      <rPr>
        <sz val="11"/>
        <rFont val="Calibri"/>
        <family val="2"/>
      </rPr>
      <t xml:space="preserve">
</t>
    </r>
    <r>
      <rPr>
        <b/>
        <sz val="11"/>
        <rFont val="Calibri"/>
        <family val="2"/>
      </rPr>
      <t xml:space="preserve">*CALIDAD DE SERVICIO:
</t>
    </r>
    <r>
      <rPr>
        <b/>
        <sz val="11"/>
        <color rgb="FF000000"/>
        <rFont val="Calibri"/>
        <family val="2"/>
      </rPr>
      <t xml:space="preserve">VALOR ASEGURADO: </t>
    </r>
    <r>
      <rPr>
        <sz val="11"/>
        <color rgb="FF000000"/>
        <rFont val="Calibri"/>
        <family val="2"/>
      </rPr>
      <t xml:space="preserve">$966.248.793
</t>
    </r>
    <r>
      <rPr>
        <b/>
        <sz val="11"/>
        <color rgb="FF000000"/>
        <rFont val="Calibri"/>
        <family val="2"/>
      </rPr>
      <t xml:space="preserve">VIGENCIAS: </t>
    </r>
    <r>
      <rPr>
        <sz val="11"/>
        <color rgb="FF000000"/>
        <rFont val="Calibri"/>
        <family val="2"/>
      </rPr>
      <t xml:space="preserve">DESDE 04/08/2017 HASTA 10/09/2019
</t>
    </r>
  </si>
  <si>
    <t xml:space="preserve">PAGO N° 01: (ORDEN 271) 06/04/2017
PAGO N° 02: (ORDEN 354) 03/05/2017
PAGO N° 03: (ORDEN 354) 03/05/2017
PAGO N° 04: (ORDEN 586) 07/07/2017
PAGO N° 05: (ORDEN 685) 03/08/2017
PAGO N° 06: (ORDEN 789) 04/09/2017
PAGO N° 07: (ORDEN 909) 04/10/2017
PAGO N° 08: (ORDEN 110) 08/02/2018
</t>
  </si>
  <si>
    <r>
      <rPr>
        <sz val="11"/>
        <color rgb="FF000000"/>
        <rFont val="Calibri"/>
        <family val="2"/>
      </rPr>
      <t xml:space="preserve">PAGO N° 01: $ 123.700.866
PAGO N° 02: $1.068.137.254
PAGO N° 03: $359.001.197
PAGO N° 04: $1.056.783.643
PAGO N° 05: $659.187.423
PAGO N° 06: $804.687.662
PAGO N° 07: $544.098.911
PAGO N° 08: $354.264.369
</t>
    </r>
    <r>
      <rPr>
        <b/>
        <sz val="11"/>
        <color rgb="FF000000"/>
        <rFont val="Calibri"/>
        <family val="2"/>
      </rPr>
      <t>SE REALIZÓ PAGO DE MAYORES CANTIDADES OBRA AL CONTRATO, POR UN VALOR DE</t>
    </r>
    <r>
      <rPr>
        <sz val="11"/>
        <color rgb="FF000000"/>
        <rFont val="Calibri"/>
        <family val="2"/>
      </rPr>
      <t xml:space="preserve"> ($138.617.360) M/CTE
</t>
    </r>
  </si>
  <si>
    <t>LUIS FERNANDO ALARCON PEÑA</t>
  </si>
  <si>
    <t>115-2016</t>
  </si>
  <si>
    <t>INTERVENTORÍA TÉCNICA, ADMINISTRATIVA, FINANCIERA, SOCIAL, AMBIENTAL Y SISTEMA DE SEGURIDAD Y SALUD EN EL TRABAJO - SG-SST, DEL CONTRATO DE OBRA PÚBLICA QUE SE DERIVE DE LA LICITACIÓN PÚBLICA O LA QUE HAGA SUS VECES, QUE REFIERE A "CONTRATAR POR PRECIOS UNITARIOS FIJOS, SIN FÓRMULA DE REAJUSTE, EL DIAGNÓSTICO, MANTENIMIENTO Y REHABILITACIÓN DE LA INFRAESTRUCTURA VIAL LOCAL Y ESPACIO PÚBLICO DE LA LOCALIDAD DE CHAPINERO, EN BOGOTÁ, D.C."</t>
  </si>
  <si>
    <t>FDLCH-CM-003-2016</t>
  </si>
  <si>
    <r>
      <rPr>
        <b/>
        <sz val="11"/>
        <color rgb="FFC00000"/>
        <rFont val="Calibri"/>
        <family val="2"/>
      </rPr>
      <t xml:space="preserve">CONSORCIO CHAPINERO 
</t>
    </r>
    <r>
      <rPr>
        <b/>
        <sz val="11"/>
        <color rgb="FF000000"/>
        <rFont val="Calibri"/>
        <family val="2"/>
      </rPr>
      <t xml:space="preserve">NIT: </t>
    </r>
    <r>
      <rPr>
        <sz val="11"/>
        <color rgb="FF000000"/>
        <rFont val="Calibri"/>
        <family val="2"/>
      </rPr>
      <t xml:space="preserve">901.037.505-7
</t>
    </r>
    <r>
      <rPr>
        <b/>
        <sz val="11"/>
        <color rgb="FF000000"/>
        <rFont val="Calibri"/>
        <family val="2"/>
      </rPr>
      <t xml:space="preserve">RL </t>
    </r>
    <r>
      <rPr>
        <sz val="11"/>
        <color rgb="FF000000"/>
        <rFont val="Calibri"/>
        <family val="2"/>
      </rPr>
      <t>HERNANDO IGNACIO VEGA CAMERANO
CC 80.401.274 de Chía 
Dirección: Carrera 7 # 156-10 Piso 31 
Correo: info@aciproyectos.com</t>
    </r>
  </si>
  <si>
    <t>Detalle del proceso: FDLCH CMA 003-2016 (contratos.gov.co)</t>
  </si>
  <si>
    <r>
      <rPr>
        <b/>
        <sz val="11"/>
        <color rgb="FF000000"/>
        <rFont val="Calibri"/>
        <family val="2"/>
      </rPr>
      <t xml:space="preserve">PRORROGA No. 1
PLAZO DE PRORROGA: </t>
    </r>
    <r>
      <rPr>
        <sz val="11"/>
        <color rgb="FF000000"/>
        <rFont val="Calibri"/>
        <family val="2"/>
      </rPr>
      <t xml:space="preserve">Un (01) mes
</t>
    </r>
    <r>
      <rPr>
        <b/>
        <sz val="11"/>
        <color rgb="FF000000"/>
        <rFont val="Calibri"/>
        <family val="2"/>
      </rPr>
      <t xml:space="preserve">FECHA DE PRORROGA: </t>
    </r>
    <r>
      <rPr>
        <sz val="11"/>
        <color rgb="FF000000"/>
        <rFont val="Calibri"/>
        <family val="2"/>
      </rPr>
      <t>06 /09/2017</t>
    </r>
  </si>
  <si>
    <r>
      <rPr>
        <b/>
        <sz val="11"/>
        <color rgb="FFC00000"/>
        <rFont val="Calibri"/>
        <family val="2"/>
      </rPr>
      <t xml:space="preserve">ASEGURADORA: </t>
    </r>
    <r>
      <rPr>
        <sz val="11"/>
        <rFont val="Calibri"/>
        <family val="2"/>
      </rPr>
      <t xml:space="preserve">SEGUROS DEL ESTADO S.A
</t>
    </r>
    <r>
      <rPr>
        <b/>
        <sz val="11"/>
        <rFont val="Calibri"/>
        <family val="2"/>
      </rPr>
      <t xml:space="preserve">NIT: </t>
    </r>
    <r>
      <rPr>
        <sz val="11"/>
        <rFont val="Calibri"/>
        <family val="2"/>
      </rPr>
      <t xml:space="preserve">860.009.578-6
</t>
    </r>
    <r>
      <rPr>
        <b/>
        <sz val="11"/>
        <color rgb="FFC00000"/>
        <rFont val="Calibri"/>
        <family val="2"/>
      </rPr>
      <t xml:space="preserve">
No. PÓLIZA</t>
    </r>
    <r>
      <rPr>
        <sz val="11"/>
        <rFont val="Calibri"/>
        <family val="2"/>
      </rPr>
      <t>: 11-44-101096411</t>
    </r>
  </si>
  <si>
    <r>
      <rPr>
        <b/>
        <sz val="11"/>
        <color rgb="FFC00000"/>
        <rFont val="Calibri"/>
        <family val="2"/>
      </rPr>
      <t>ANEXO</t>
    </r>
    <r>
      <rPr>
        <sz val="11"/>
        <rFont val="Calibri"/>
        <family val="2"/>
      </rPr>
      <t xml:space="preserve">: 5
</t>
    </r>
    <r>
      <rPr>
        <b/>
        <sz val="11"/>
        <color rgb="FFC00000"/>
        <rFont val="Calibri"/>
        <family val="2"/>
      </rPr>
      <t xml:space="preserve">FECHA DE EXPEDICIÓN: </t>
    </r>
    <r>
      <rPr>
        <sz val="11"/>
        <rFont val="Calibri"/>
        <family val="2"/>
      </rPr>
      <t xml:space="preserve">28/11/2017 </t>
    </r>
  </si>
  <si>
    <r>
      <rPr>
        <b/>
        <sz val="11"/>
        <color rgb="FF000000"/>
        <rFont val="Calibri"/>
        <family val="2"/>
      </rPr>
      <t>*CUMPLIMIENTO DEL CONTRATO: 
VALOR ASEGURADO:</t>
    </r>
    <r>
      <rPr>
        <sz val="11"/>
        <color rgb="FF000000"/>
        <rFont val="Calibri"/>
        <family val="2"/>
      </rPr>
      <t xml:space="preserve"> $155.070.888.00
</t>
    </r>
    <r>
      <rPr>
        <b/>
        <sz val="11"/>
        <color rgb="FF000000"/>
        <rFont val="Calibri"/>
        <family val="2"/>
      </rPr>
      <t xml:space="preserve">VIGENCIAS: </t>
    </r>
    <r>
      <rPr>
        <sz val="11"/>
        <color rgb="FF000000"/>
        <rFont val="Calibri"/>
        <family val="2"/>
      </rPr>
      <t xml:space="preserve">DESDE 10/01/2017 HASTA 09/04/2018
</t>
    </r>
    <r>
      <rPr>
        <b/>
        <sz val="11"/>
        <color rgb="FF000000"/>
        <rFont val="Calibri"/>
        <family val="2"/>
      </rPr>
      <t xml:space="preserve">*PAGO DE SALARIOS, PRESTACIONES SOCIALES LEGALES E INDEMNIZACIONES LABORALES: 
VALOR ASEGURADO: </t>
    </r>
    <r>
      <rPr>
        <sz val="11"/>
        <color rgb="FF000000"/>
        <rFont val="Calibri"/>
        <family val="2"/>
      </rPr>
      <t xml:space="preserve">$25.845.148.00
</t>
    </r>
    <r>
      <rPr>
        <b/>
        <sz val="11"/>
        <color rgb="FF000000"/>
        <rFont val="Calibri"/>
        <family val="2"/>
      </rPr>
      <t>VIGENCIAS:</t>
    </r>
    <r>
      <rPr>
        <sz val="11"/>
        <color rgb="FF000000"/>
        <rFont val="Calibri"/>
        <family val="2"/>
      </rPr>
      <t xml:space="preserve"> DESDE 10/01/2017 HASTA 09/10/2020
</t>
    </r>
    <r>
      <rPr>
        <b/>
        <sz val="11"/>
        <color rgb="FF000000"/>
        <rFont val="Calibri"/>
        <family val="2"/>
      </rPr>
      <t>* CALIDAD DEL SERVICIO: 
VALOR ASEGURADO:</t>
    </r>
    <r>
      <rPr>
        <sz val="11"/>
        <color rgb="FF000000"/>
        <rFont val="Calibri"/>
        <family val="2"/>
      </rPr>
      <t xml:space="preserve"> $103.380.592.00
</t>
    </r>
    <r>
      <rPr>
        <b/>
        <sz val="11"/>
        <color rgb="FF000000"/>
        <rFont val="Calibri"/>
        <family val="2"/>
      </rPr>
      <t>VIGENCIAS:</t>
    </r>
    <r>
      <rPr>
        <sz val="11"/>
        <color rgb="FF000000"/>
        <rFont val="Calibri"/>
        <family val="2"/>
      </rPr>
      <t xml:space="preserve"> DESDE 10/01/2017 HASTA 09/10/2022</t>
    </r>
  </si>
  <si>
    <t xml:space="preserve">
PAGO N° 01: (ORDEN 363) 04/05/2017
PAGO N° 02: (ORDEN 593) 07/07/2017
PAGO N° 03: (ORDEN 790) 04/09/2017
PAGO N° 04: (ORDEN 102) 07/02/2018
PAGO N° 05: (ORDEN 118) 20/02/2018
</t>
  </si>
  <si>
    <t>PAGO N° 01: $ 71.325.384
PAGO N° 02: $ 118.875.640
PAGO N° 03: $ 142.650.768
PAGO N° 04: $ 142.650.768
PAGO N° 05: $ 41.400.000</t>
  </si>
  <si>
    <t xml:space="preserve">CORREO ELECTRÓNICO </t>
  </si>
  <si>
    <t xml:space="preserve">FECHA DE TERMINACIÓN FINAL </t>
  </si>
  <si>
    <t>N° DE ANEXO  POLIZAS Y FECHA DE APROBACIÓN</t>
  </si>
  <si>
    <t>TOTAL PAGOS REALIZADOS</t>
  </si>
  <si>
    <t>100-2017</t>
  </si>
  <si>
    <t>CONTRATAR POR PRECIOS UNITARIOS FIJOS A MONTO AGOTABLE, LAS OBRAS Y ACTIVIDADES NECESARIAS PARA LA CONSERVACIÓN DEL ESPACIO PÚBLICO DE LA LOCALIDAD DE CHAPINERO, EN BOGOTÁ D.C.</t>
  </si>
  <si>
    <t>FDLCH-LP-004-2017</t>
  </si>
  <si>
    <t>1301 - MEJORAR LA CALIDAD DE LA MOVILIDAD</t>
  </si>
  <si>
    <t>CONSERVACIÓN DE ESPACIO PÚBLICO</t>
  </si>
  <si>
    <r>
      <rPr>
        <b/>
        <sz val="11"/>
        <color rgb="FFC00000"/>
        <rFont val="Calibri"/>
        <family val="2"/>
      </rPr>
      <t xml:space="preserve">CONSULTORÍA Y CONSTRUCCIÓN S.A.S
</t>
    </r>
    <r>
      <rPr>
        <sz val="11"/>
        <color rgb="FF000000"/>
        <rFont val="Calibri"/>
        <family val="2"/>
      </rPr>
      <t xml:space="preserve"> NIT: 830.041.411-0
RL  JUAN PABLO RICCI RUIZ,  C.C. 80.417.377
</t>
    </r>
    <r>
      <rPr>
        <b/>
        <sz val="11"/>
        <color rgb="FF000000"/>
        <rFont val="Calibri"/>
        <family val="2"/>
      </rPr>
      <t>Dirección:</t>
    </r>
    <r>
      <rPr>
        <sz val="11"/>
        <color rgb="FF000000"/>
        <rFont val="Calibri"/>
        <family val="2"/>
      </rPr>
      <t xml:space="preserve"> CARRERA 15A No 121 - 12 Oficina 388</t>
    </r>
  </si>
  <si>
    <t>hernan.ricci@conycon.com.co juan.ricci@conycon.com.co</t>
  </si>
  <si>
    <t>https://community.secop.gov.co/Public/Tendering/ContractNoticePhases/View?PPI=CO1.PPI.699725&amp;isFromPublicArea=True&amp;isModal=False</t>
  </si>
  <si>
    <t>https://community.secop.gov.co/Public/Tendering/OpportunityDetail/Index?noticeUID=CO1.NTC.248454&amp;isFromPublicArea=True&amp;isModal=False</t>
  </si>
  <si>
    <r>
      <rPr>
        <b/>
        <sz val="11"/>
        <color rgb="FFC00000"/>
        <rFont val="Calibri"/>
        <family val="2"/>
      </rPr>
      <t xml:space="preserve">PRÓRROGA No 1: 
</t>
    </r>
    <r>
      <rPr>
        <i/>
        <u/>
        <sz val="11"/>
        <color rgb="FF000000"/>
        <rFont val="Calibri"/>
        <family val="2"/>
      </rPr>
      <t xml:space="preserve">Desde el 9 de agosto de 2018 al 8 de octubre de 2018 
</t>
    </r>
    <r>
      <rPr>
        <b/>
        <sz val="11"/>
        <color rgb="FF000000"/>
        <rFont val="Calibri"/>
        <family val="2"/>
      </rPr>
      <t xml:space="preserve">PLAZO DE PRÓRROGA No. 1: </t>
    </r>
    <r>
      <rPr>
        <sz val="11"/>
        <color rgb="FF000000"/>
        <rFont val="Calibri"/>
        <family val="2"/>
      </rPr>
      <t xml:space="preserve">Dos (2) Meses 
</t>
    </r>
    <r>
      <rPr>
        <b/>
        <sz val="11"/>
        <color rgb="FF000000"/>
        <rFont val="Calibri"/>
        <family val="2"/>
      </rPr>
      <t xml:space="preserve">FECHA DE PRÓRROGA No. 1: </t>
    </r>
    <r>
      <rPr>
        <sz val="11"/>
        <color rgb="FF000000"/>
        <rFont val="Calibri"/>
        <family val="2"/>
      </rPr>
      <t xml:space="preserve">08/08/2018
</t>
    </r>
    <r>
      <rPr>
        <b/>
        <sz val="11"/>
        <color rgb="FFC00000"/>
        <rFont val="Calibri"/>
        <family val="2"/>
      </rPr>
      <t xml:space="preserve">SUSPENSIÓN No. 1 
</t>
    </r>
    <r>
      <rPr>
        <i/>
        <u/>
        <sz val="11"/>
        <color rgb="FF000000"/>
        <rFont val="Calibri"/>
        <family val="2"/>
      </rPr>
      <t xml:space="preserve">Desde el 6 de octubre de 2018 al 5 de noviembre de 2018
</t>
    </r>
    <r>
      <rPr>
        <b/>
        <sz val="11"/>
        <color rgb="FF000000"/>
        <rFont val="Calibri"/>
        <family val="2"/>
      </rPr>
      <t xml:space="preserve">PLAZO DE SUSPENSIÓN No. 1: </t>
    </r>
    <r>
      <rPr>
        <sz val="11"/>
        <color rgb="FF000000"/>
        <rFont val="Calibri"/>
        <family val="2"/>
      </rPr>
      <t xml:space="preserve">Treinta y un (31) días
</t>
    </r>
    <r>
      <rPr>
        <b/>
        <sz val="11"/>
        <color rgb="FF000000"/>
        <rFont val="Calibri"/>
        <family val="2"/>
      </rPr>
      <t>FECHA DE SUSPENSIÓN No. 1:</t>
    </r>
    <r>
      <rPr>
        <sz val="11"/>
        <color rgb="FF000000"/>
        <rFont val="Calibri"/>
        <family val="2"/>
      </rPr>
      <t xml:space="preserve"> 06/10/2018
</t>
    </r>
    <r>
      <rPr>
        <b/>
        <sz val="11"/>
        <color rgb="FFC00000"/>
        <rFont val="Calibri"/>
        <family val="2"/>
      </rPr>
      <t xml:space="preserve">PRÓRROGA No. 2
</t>
    </r>
    <r>
      <rPr>
        <i/>
        <u/>
        <sz val="11"/>
        <color rgb="FF000000"/>
        <rFont val="Calibri"/>
        <family val="2"/>
      </rPr>
      <t xml:space="preserve">Desde el 23 de noviembre de 2018 al 15 de diciembre de 2018 
</t>
    </r>
    <r>
      <rPr>
        <b/>
        <sz val="11"/>
        <color rgb="FF000000"/>
        <rFont val="Calibri"/>
        <family val="2"/>
      </rPr>
      <t>PLAZO DE PRÓRROGA No. 2:</t>
    </r>
    <r>
      <rPr>
        <sz val="11"/>
        <color rgb="FF000000"/>
        <rFont val="Calibri"/>
        <family val="2"/>
      </rPr>
      <t xml:space="preserve"> Veintitrés (23) días
</t>
    </r>
    <r>
      <rPr>
        <b/>
        <sz val="11"/>
        <color rgb="FF000000"/>
        <rFont val="Calibri"/>
        <family val="2"/>
      </rPr>
      <t>FECHA DE PRÓRROGA No. 2:</t>
    </r>
    <r>
      <rPr>
        <sz val="11"/>
        <color rgb="FF000000"/>
        <rFont val="Calibri"/>
        <family val="2"/>
      </rPr>
      <t xml:space="preserve"> 22/11/2018
</t>
    </r>
    <r>
      <rPr>
        <b/>
        <sz val="11"/>
        <color rgb="FFC00000"/>
        <rFont val="Calibri"/>
        <family val="2"/>
      </rPr>
      <t xml:space="preserve">SUSPENSIÓN No. 2
</t>
    </r>
    <r>
      <rPr>
        <i/>
        <u/>
        <sz val="11"/>
        <color rgb="FF000000"/>
        <rFont val="Calibri"/>
        <family val="2"/>
      </rPr>
      <t xml:space="preserve">Desde el 7 de noviembre de 2018 al 21 de noviembre de 2018 
</t>
    </r>
    <r>
      <rPr>
        <b/>
        <sz val="11"/>
        <color rgb="FF000000"/>
        <rFont val="Calibri"/>
        <family val="2"/>
      </rPr>
      <t>PLAZO DE SUSPENSIÓN No. 2:</t>
    </r>
    <r>
      <rPr>
        <sz val="11"/>
        <color rgb="FF000000"/>
        <rFont val="Calibri"/>
        <family val="2"/>
      </rPr>
      <t xml:space="preserve"> Quince (15) días
</t>
    </r>
    <r>
      <rPr>
        <b/>
        <sz val="11"/>
        <color rgb="FF000000"/>
        <rFont val="Calibri"/>
        <family val="2"/>
      </rPr>
      <t>FECHA DE SUSPENSIÓN No. 2:</t>
    </r>
    <r>
      <rPr>
        <sz val="11"/>
        <color rgb="FF000000"/>
        <rFont val="Calibri"/>
        <family val="2"/>
      </rPr>
      <t xml:space="preserve"> 07/11/2018</t>
    </r>
  </si>
  <si>
    <r>
      <rPr>
        <b/>
        <sz val="11"/>
        <color rgb="FFC00000"/>
        <rFont val="Calibri"/>
        <family val="2"/>
      </rPr>
      <t xml:space="preserve">ASEGURADORA: </t>
    </r>
    <r>
      <rPr>
        <sz val="11"/>
        <color rgb="FF000000"/>
        <rFont val="Calibri"/>
        <family val="2"/>
      </rPr>
      <t xml:space="preserve">Compañía Aseguradora de Fianzas S.A.S
</t>
    </r>
    <r>
      <rPr>
        <b/>
        <sz val="11"/>
        <color rgb="FFC00000"/>
        <rFont val="Calibri"/>
        <family val="2"/>
      </rPr>
      <t>NIT:</t>
    </r>
    <r>
      <rPr>
        <sz val="11"/>
        <color rgb="FF000000"/>
        <rFont val="Calibri"/>
        <family val="2"/>
      </rPr>
      <t xml:space="preserve"> 860.070.374-9
</t>
    </r>
    <r>
      <rPr>
        <b/>
        <sz val="11"/>
        <color rgb="FFC00000"/>
        <rFont val="Calibri"/>
        <family val="2"/>
      </rPr>
      <t>PÓLIZA CUMPLIMIENTO No.:</t>
    </r>
    <r>
      <rPr>
        <sz val="11"/>
        <color rgb="FF000000"/>
        <rFont val="Calibri"/>
        <family val="2"/>
      </rPr>
      <t xml:space="preserve"> GU128354
REC No. 31-RE-002073
</t>
    </r>
  </si>
  <si>
    <t>31
25/02/2019</t>
  </si>
  <si>
    <r>
      <rPr>
        <sz val="11"/>
        <color rgb="FF000000"/>
        <rFont val="Calibri"/>
        <family val="2"/>
      </rPr>
      <t xml:space="preserve">
</t>
    </r>
    <r>
      <rPr>
        <sz val="11"/>
        <color rgb="FFC65911"/>
        <rFont val="Calibri"/>
        <family val="2"/>
      </rPr>
      <t>*</t>
    </r>
    <r>
      <rPr>
        <b/>
        <sz val="11"/>
        <color rgb="FFC65911"/>
        <rFont val="Calibri"/>
        <family val="2"/>
      </rPr>
      <t>CUMPLIMIENTO:</t>
    </r>
    <r>
      <rPr>
        <b/>
        <sz val="11"/>
        <color rgb="FF000000"/>
        <rFont val="Calibri"/>
        <family val="2"/>
      </rPr>
      <t xml:space="preserve"> 
VALOR ASEGURADO:</t>
    </r>
    <r>
      <rPr>
        <sz val="11"/>
        <color rgb="FF000000"/>
        <rFont val="Calibri"/>
        <family val="2"/>
      </rPr>
      <t xml:space="preserve"> $187.939.399.60
</t>
    </r>
    <r>
      <rPr>
        <b/>
        <sz val="11"/>
        <color rgb="FF000000"/>
        <rFont val="Calibri"/>
        <family val="2"/>
      </rPr>
      <t xml:space="preserve">VIGENCIAS:  </t>
    </r>
    <r>
      <rPr>
        <sz val="11"/>
        <color rgb="FF000000"/>
        <rFont val="Calibri"/>
        <family val="2"/>
      </rPr>
      <t xml:space="preserve">DESDE 22/11/2018 HASTA 15/06/2019
</t>
    </r>
    <r>
      <rPr>
        <b/>
        <sz val="11"/>
        <color rgb="FFC65911"/>
        <rFont val="Calibri"/>
        <family val="2"/>
      </rPr>
      <t xml:space="preserve">*PAGO DE SALARIOS PRESTACIONES SOCIALES: 
</t>
    </r>
    <r>
      <rPr>
        <b/>
        <sz val="11"/>
        <color rgb="FF000000"/>
        <rFont val="Calibri"/>
        <family val="2"/>
      </rPr>
      <t>VALOR ASEGURADO:</t>
    </r>
    <r>
      <rPr>
        <sz val="11"/>
        <color rgb="FF000000"/>
        <rFont val="Calibri"/>
        <family val="2"/>
      </rPr>
      <t xml:space="preserve"> $93.969.699.80
</t>
    </r>
    <r>
      <rPr>
        <b/>
        <sz val="11"/>
        <color rgb="FF000000"/>
        <rFont val="Calibri"/>
        <family val="2"/>
      </rPr>
      <t>VIGENCIAS:</t>
    </r>
    <r>
      <rPr>
        <sz val="11"/>
        <color rgb="FF000000"/>
        <rFont val="Calibri"/>
        <family val="2"/>
      </rPr>
      <t xml:space="preserve"> DESDE 22/11/2018 HASTA 15/12/2021
</t>
    </r>
    <r>
      <rPr>
        <b/>
        <u/>
        <sz val="11"/>
        <color rgb="FFC00000"/>
        <rFont val="Calibri"/>
        <family val="2"/>
      </rPr>
      <t xml:space="preserve">*ESTABILIDAD Y CALIDAD DE LA OBRA:
</t>
    </r>
    <r>
      <rPr>
        <b/>
        <sz val="11"/>
        <color rgb="FF000000"/>
        <rFont val="Calibri"/>
        <family val="2"/>
      </rPr>
      <t xml:space="preserve">VALOR ASEGURADO: </t>
    </r>
    <r>
      <rPr>
        <sz val="11"/>
        <color rgb="FF000000"/>
        <rFont val="Calibri"/>
        <family val="2"/>
      </rPr>
      <t xml:space="preserve">$563.818.198.80
</t>
    </r>
    <r>
      <rPr>
        <b/>
        <sz val="11"/>
        <color rgb="FF000000"/>
        <rFont val="Calibri"/>
        <family val="2"/>
      </rPr>
      <t xml:space="preserve">VIGENCIAS: </t>
    </r>
    <r>
      <rPr>
        <sz val="11"/>
        <color rgb="FF000000"/>
        <rFont val="Calibri"/>
        <family val="2"/>
      </rPr>
      <t xml:space="preserve">DESDE 30/01/2019 </t>
    </r>
    <r>
      <rPr>
        <b/>
        <u/>
        <sz val="11"/>
        <color rgb="FF000000"/>
        <rFont val="Calibri"/>
        <family val="2"/>
      </rPr>
      <t>HASTA 30/01/2024</t>
    </r>
  </si>
  <si>
    <t xml:space="preserve">PAGO N°1 : (ORDEN 522) 24/05/2018
PAGO N° 2: (ORDEN 809)  31/07/2018
PAGO N° 3: (ORDEN 1004) 21/09/2018
PAGO N° 4: (ORDEN 1332) 04/12/2018
PAGO N° 5: (ORDEN 802) 26/07/2019 
</t>
  </si>
  <si>
    <r>
      <rPr>
        <b/>
        <sz val="11"/>
        <color rgb="FF000000"/>
        <rFont val="Calibri"/>
        <family val="2"/>
      </rPr>
      <t xml:space="preserve">PAGO N° 01: </t>
    </r>
    <r>
      <rPr>
        <sz val="11"/>
        <color rgb="FF000000"/>
        <rFont val="Calibri"/>
        <family val="2"/>
      </rPr>
      <t xml:space="preserve">$52.634.883
</t>
    </r>
    <r>
      <rPr>
        <b/>
        <sz val="11"/>
        <color rgb="FF000000"/>
        <rFont val="Calibri"/>
        <family val="2"/>
      </rPr>
      <t xml:space="preserve">PAGO 02: </t>
    </r>
    <r>
      <rPr>
        <sz val="11"/>
        <color rgb="FF000000"/>
        <rFont val="Calibri"/>
        <family val="2"/>
      </rPr>
      <t xml:space="preserve">$387.856.687
</t>
    </r>
    <r>
      <rPr>
        <b/>
        <sz val="11"/>
        <color rgb="FF000000"/>
        <rFont val="Calibri"/>
        <family val="2"/>
      </rPr>
      <t>PAGO N° 03:</t>
    </r>
    <r>
      <rPr>
        <sz val="11"/>
        <color rgb="FF000000"/>
        <rFont val="Calibri"/>
        <family val="2"/>
      </rPr>
      <t xml:space="preserve"> $669.001.288
</t>
    </r>
    <r>
      <rPr>
        <b/>
        <sz val="11"/>
        <color rgb="FF000000"/>
        <rFont val="Calibri"/>
        <family val="2"/>
      </rPr>
      <t>PAGO 04:</t>
    </r>
    <r>
      <rPr>
        <sz val="11"/>
        <color rgb="FF000000"/>
        <rFont val="Calibri"/>
        <family val="2"/>
      </rPr>
      <t xml:space="preserve"> $291.186.048
</t>
    </r>
    <r>
      <rPr>
        <b/>
        <sz val="11"/>
        <color rgb="FF000000"/>
        <rFont val="Calibri"/>
        <family val="2"/>
      </rPr>
      <t>PAGO N° 05:</t>
    </r>
    <r>
      <rPr>
        <sz val="11"/>
        <color rgb="FF000000"/>
        <rFont val="Calibri"/>
        <family val="2"/>
      </rPr>
      <t xml:space="preserve"> $455.172.387
</t>
    </r>
    <r>
      <rPr>
        <b/>
        <sz val="11"/>
        <color rgb="FFC00000"/>
        <rFont val="Calibri"/>
        <family val="2"/>
      </rPr>
      <t>SALDO A FAVOR DEL FDLCH:</t>
    </r>
    <r>
      <rPr>
        <sz val="11"/>
        <color rgb="FF000000"/>
        <rFont val="Calibri"/>
        <family val="2"/>
      </rPr>
      <t xml:space="preserve"> 
$23.542.703 Se solicito ser liberado de acuerdo con el Acta de Liquidación
</t>
    </r>
  </si>
  <si>
    <t xml:space="preserve">HERNANDO JOSE QUINTERO MAYA 
Alcalde Local de Chapinero 
* JAVIER HERNANDO PERILLA VACCA
Contratista - CPS No. 45 de 2018
* JORGE ENRIQUE ABREO (LIQUIDACIÓN)
</t>
  </si>
  <si>
    <t>105-2017</t>
  </si>
  <si>
    <t>INTERVENTORÍA TÉCNICA, ADMINISTRATIVA, FINANCIERA, SOCIAL, AMBIENTAL Y SISO DEL CONTRATO DE OBRA QUE SE DERIVE DE LA LICITACIÓN PÚBLICA FDLCH LP 004 DE 2017 O LA QUE HAGA SUS VECES, QUE REFIERE A CONTRATAR POR PRECIOS UNITARIOS FIJOS A MONTO AGOTABLE, LAS OBRAS Y ACTIVIDADES NECESARIAS PARA LA CONSERVACIÓN DEL ESPACIO PÚBLICO DE LA LOCALIDAD DE CHAPINERO, EN BOGOTÁ D.C.</t>
  </si>
  <si>
    <t>FDLCH-CM-003-2017</t>
  </si>
  <si>
    <r>
      <rPr>
        <b/>
        <sz val="11"/>
        <color rgb="FFC00000"/>
        <rFont val="Calibri"/>
        <family val="2"/>
      </rPr>
      <t xml:space="preserve">R&amp;M CONSTRUCCIONES E INTERVENTORÍAS S.A.S
</t>
    </r>
    <r>
      <rPr>
        <sz val="11"/>
        <color rgb="FF000000"/>
        <rFont val="Calibri"/>
        <family val="2"/>
      </rPr>
      <t xml:space="preserve">NIT: 830028126-2
CESAR EDUARDO GÓMEZ GÓMEZ
Representante Legal
Dirección: CARRERA 38 a # 25 26 
TEL: (1) 2 69 79 27 </t>
    </r>
  </si>
  <si>
    <t>espaciopublico105@gmail.com, rymcei@yahoo.es</t>
  </si>
  <si>
    <t xml:space="preserve">https://community.secop.gov.co/Public/Tendering/ContractNoticePhases/View?PPI=CO1.PPI.766171&amp;isFromPublicArea=True&amp;isModal=False_x000D_
</t>
  </si>
  <si>
    <t>https://community.secop.gov.co/Public/Tendering/OpportunityDetail/Index?noticeUID=CO1.NTC.261960&amp;isFromPublicArea=True&amp;isModal=False</t>
  </si>
  <si>
    <r>
      <rPr>
        <b/>
        <sz val="11"/>
        <color rgb="FFC00000"/>
        <rFont val="Calibri"/>
        <family val="2"/>
      </rPr>
      <t>PRÓRROGA No 1:</t>
    </r>
    <r>
      <rPr>
        <sz val="11"/>
        <color rgb="FF000000"/>
        <rFont val="Calibri"/>
        <family val="2"/>
      </rPr>
      <t xml:space="preserve"> 
</t>
    </r>
    <r>
      <rPr>
        <i/>
        <u/>
        <sz val="11"/>
        <color rgb="FF000000"/>
        <rFont val="Calibri"/>
        <family val="2"/>
      </rPr>
      <t xml:space="preserve">Desde el 9 de agosto de 2018 al 8 de octubre de 2018 
</t>
    </r>
    <r>
      <rPr>
        <b/>
        <sz val="11"/>
        <color rgb="FF000000"/>
        <rFont val="Calibri"/>
        <family val="2"/>
      </rPr>
      <t xml:space="preserve">PLAZO DE PRÓRROGA No. 1: </t>
    </r>
    <r>
      <rPr>
        <sz val="11"/>
        <color rgb="FF000000"/>
        <rFont val="Calibri"/>
        <family val="2"/>
      </rPr>
      <t xml:space="preserve">Dos (2) Meses 
</t>
    </r>
    <r>
      <rPr>
        <b/>
        <sz val="11"/>
        <color rgb="FF000000"/>
        <rFont val="Calibri"/>
        <family val="2"/>
      </rPr>
      <t>FECHA DE PRÓRROGA No. 1:</t>
    </r>
    <r>
      <rPr>
        <sz val="11"/>
        <color rgb="FF000000"/>
        <rFont val="Calibri"/>
        <family val="2"/>
      </rPr>
      <t xml:space="preserve"> 08/08/2018
</t>
    </r>
    <r>
      <rPr>
        <b/>
        <sz val="11"/>
        <color rgb="FFC00000"/>
        <rFont val="Calibri"/>
        <family val="2"/>
      </rPr>
      <t xml:space="preserve">SUSPENSIÓN No. 1
</t>
    </r>
    <r>
      <rPr>
        <i/>
        <u/>
        <sz val="11"/>
        <color rgb="FF000000"/>
        <rFont val="Calibri"/>
        <family val="2"/>
      </rPr>
      <t xml:space="preserve">Desde el 6 de octubre de 2018 al 5 de noviembre de 2018
</t>
    </r>
    <r>
      <rPr>
        <b/>
        <sz val="11"/>
        <color rgb="FF000000"/>
        <rFont val="Calibri"/>
        <family val="2"/>
      </rPr>
      <t>PLAZO DE SUSPENSIÓN No. 1 :</t>
    </r>
    <r>
      <rPr>
        <sz val="11"/>
        <color rgb="FF000000"/>
        <rFont val="Calibri"/>
        <family val="2"/>
      </rPr>
      <t xml:space="preserve"> Treinta y un (31) días
</t>
    </r>
    <r>
      <rPr>
        <b/>
        <sz val="11"/>
        <color rgb="FF000000"/>
        <rFont val="Calibri"/>
        <family val="2"/>
      </rPr>
      <t>FECHA DE SUSPENSIÓN No. 1:</t>
    </r>
    <r>
      <rPr>
        <sz val="11"/>
        <color rgb="FF000000"/>
        <rFont val="Calibri"/>
        <family val="2"/>
      </rPr>
      <t xml:space="preserve"> 06/10/2018
</t>
    </r>
    <r>
      <rPr>
        <b/>
        <sz val="11"/>
        <color rgb="FFC00000"/>
        <rFont val="Calibri"/>
        <family val="2"/>
      </rPr>
      <t xml:space="preserve">PRÓRROGA No. 2
</t>
    </r>
    <r>
      <rPr>
        <i/>
        <u/>
        <sz val="11"/>
        <color rgb="FF000000"/>
        <rFont val="Calibri"/>
        <family val="2"/>
      </rPr>
      <t xml:space="preserve">Desde el 23 de noviembre de 2018 al 15 de diciembre de 2018 
</t>
    </r>
    <r>
      <rPr>
        <b/>
        <sz val="11"/>
        <color rgb="FF000000"/>
        <rFont val="Calibri"/>
        <family val="2"/>
      </rPr>
      <t>PLAZO DE PRÓRROGA No. 2:</t>
    </r>
    <r>
      <rPr>
        <sz val="11"/>
        <color rgb="FF000000"/>
        <rFont val="Calibri"/>
        <family val="2"/>
      </rPr>
      <t xml:space="preserve"> Veintitrés (23) días
</t>
    </r>
    <r>
      <rPr>
        <b/>
        <sz val="11"/>
        <color rgb="FF000000"/>
        <rFont val="Calibri"/>
        <family val="2"/>
      </rPr>
      <t>FECHA DE PRÓRROGA No. 2:</t>
    </r>
    <r>
      <rPr>
        <sz val="11"/>
        <color rgb="FF000000"/>
        <rFont val="Calibri"/>
        <family val="2"/>
      </rPr>
      <t xml:space="preserve"> 22/11/2018
</t>
    </r>
    <r>
      <rPr>
        <b/>
        <sz val="11"/>
        <color rgb="FFC00000"/>
        <rFont val="Calibri"/>
        <family val="2"/>
      </rPr>
      <t xml:space="preserve">SUSPENSIÓN No. 2
</t>
    </r>
    <r>
      <rPr>
        <i/>
        <u/>
        <sz val="11"/>
        <color rgb="FF000000"/>
        <rFont val="Calibri"/>
        <family val="2"/>
      </rPr>
      <t xml:space="preserve">Desde el 7 de noviembre de 2018 al 21 de noviembre de 2018 
</t>
    </r>
    <r>
      <rPr>
        <b/>
        <sz val="11"/>
        <color rgb="FF000000"/>
        <rFont val="Calibri"/>
        <family val="2"/>
      </rPr>
      <t>PLAZO DE SUSPENSIÓN No. 2:</t>
    </r>
    <r>
      <rPr>
        <sz val="11"/>
        <color rgb="FF000000"/>
        <rFont val="Calibri"/>
        <family val="2"/>
      </rPr>
      <t xml:space="preserve"> Quince (15) días
</t>
    </r>
    <r>
      <rPr>
        <b/>
        <sz val="11"/>
        <color rgb="FF000000"/>
        <rFont val="Calibri"/>
        <family val="2"/>
      </rPr>
      <t>FECHA DE SUSPENSIÓN No. 2:</t>
    </r>
    <r>
      <rPr>
        <sz val="11"/>
        <color rgb="FF000000"/>
        <rFont val="Calibri"/>
        <family val="2"/>
      </rPr>
      <t xml:space="preserve"> 07/11/2018</t>
    </r>
  </si>
  <si>
    <r>
      <rPr>
        <b/>
        <sz val="11"/>
        <color rgb="FF000000"/>
        <rFont val="Calibri"/>
        <family val="2"/>
      </rPr>
      <t>ASEGURADORA: SEGUROS DEL ESTADO S.A
NIT:</t>
    </r>
    <r>
      <rPr>
        <sz val="11"/>
        <color rgb="FF000000"/>
        <rFont val="Calibri"/>
        <family val="2"/>
      </rPr>
      <t xml:space="preserve"> 860.009.578-6
Cumplimiento: 14-44-101096901
</t>
    </r>
  </si>
  <si>
    <t>PAGO N° 1: (ORDEN 324) 10/04/2018
PAGO N° 2: (ORDEN 501) 22/05/2018
PAGO N°3: (ORDEN 610) 21/06/2018
PAGO N° 4: (ORDEN 977)  20/09/2018
PAGO N° 5: (ORDEN 1080) 09/10/2018
PAGO N° 6: (ORDEN 1081) 09/10/2018
PAGO N° 7: (ORDEN 1254) 22/11/2018
PAGO N° 8 (ORDEN 1370) 14/11/2019</t>
  </si>
  <si>
    <t xml:space="preserve">PAGO N° 1: $31.322.783
PAGO N° 2: $31.322.783
PAGO N°3: $31.322.783
PAGO N°4: $31.322.783
PAGO N° 5: $31.322.783
PAGO N° 6: $31.322.783
PAGO N° 7: $31.322.781
PAGO N° 8: $31.322.785
</t>
  </si>
  <si>
    <t xml:space="preserve">HERNANDO JOSE QUINTERO MAYA 
Alcalde Local de Chapinero 
JORGE ENRIQUE ABREO (LIQUIDACIÓN)
</t>
  </si>
  <si>
    <t>99-2017</t>
  </si>
  <si>
    <t>CONTRATAR POR PRECIOS UNITARIOS FIJOS Y A MONTO AGOTABLE, LA CONSERVACIÓN DE LA INFRAESTRUCTURA VIAL URBANA Y RURAL DE LA LOCALIDAD DE CHAPINERO, EN BOGOTÁ, D.C</t>
  </si>
  <si>
    <t>FDLCH-LP-002-2017</t>
  </si>
  <si>
    <t>CONSERVACIÓN DE LA INFRAESTRUCTURA VIAL</t>
  </si>
  <si>
    <r>
      <rPr>
        <b/>
        <sz val="11"/>
        <color rgb="FFC00000"/>
        <rFont val="Calibri"/>
      </rPr>
      <t xml:space="preserve">VICTOR RAÚL NEIRA DELVASTO
</t>
    </r>
    <r>
      <rPr>
        <sz val="11"/>
        <color rgb="FF000000"/>
        <rFont val="Calibri"/>
      </rPr>
      <t>C.C 19.221.246 de Bogotá 
Dirección: Carrera 55 # 44-06 Bogotá 
Tel: 2212559</t>
    </r>
  </si>
  <si>
    <t>mallavial.fdlch@gmail.com vitonea@hotmail.com</t>
  </si>
  <si>
    <t>https://community.secop.gov.co/Public/Tendering/ContractNoticePhases/View?PPI=CO1.PPI.638697&amp;isFromPublicArea=True&amp;isModal=False</t>
  </si>
  <si>
    <t>https://community.secop.gov.co/Public/Tendering/OpportunityDetail/Index?noticeUID=CO1.NTC.224935&amp;isFromPublicArea=True&amp;isModal=False</t>
  </si>
  <si>
    <r>
      <rPr>
        <b/>
        <sz val="11"/>
        <color rgb="FFC00000"/>
        <rFont val="Calibri"/>
        <family val="2"/>
      </rPr>
      <t>PRÓRROGA No 1:</t>
    </r>
    <r>
      <rPr>
        <sz val="11"/>
        <color rgb="FFC00000"/>
        <rFont val="Calibri"/>
        <family val="2"/>
      </rPr>
      <t xml:space="preserve"> 
</t>
    </r>
    <r>
      <rPr>
        <i/>
        <u/>
        <sz val="11"/>
        <color rgb="FF000000"/>
        <rFont val="Calibri"/>
        <family val="2"/>
      </rPr>
      <t xml:space="preserve">Desde el Primero (01) de Octubre de 2018  hasta el Treinta y uno (31) de Octubre de 2018 
</t>
    </r>
    <r>
      <rPr>
        <b/>
        <sz val="11"/>
        <color rgb="FF000000"/>
        <rFont val="Calibri"/>
        <family val="2"/>
      </rPr>
      <t>PLAZO PRÓRROGA No. 1:</t>
    </r>
    <r>
      <rPr>
        <sz val="11"/>
        <color rgb="FF000000"/>
        <rFont val="Calibri"/>
        <family val="2"/>
      </rPr>
      <t xml:space="preserve"> Un  (1) Mes 
</t>
    </r>
  </si>
  <si>
    <r>
      <rPr>
        <b/>
        <sz val="11"/>
        <color rgb="FF000000"/>
        <rFont val="Calibri"/>
        <family val="2"/>
      </rPr>
      <t>ASEGURADORA: SEGUROS DEL ESTADO S.A
NIT:</t>
    </r>
    <r>
      <rPr>
        <sz val="11"/>
        <color rgb="FF000000"/>
        <rFont val="Calibri"/>
        <family val="2"/>
      </rPr>
      <t xml:space="preserve"> 860.009.578-6
Cumplimiento: 14-44-101096845
RCE: 14-40-101024000</t>
    </r>
  </si>
  <si>
    <r>
      <t xml:space="preserve">ANEXO 7
</t>
    </r>
    <r>
      <rPr>
        <b/>
        <sz val="11"/>
        <rFont val="Calibri"/>
        <family val="2"/>
      </rPr>
      <t xml:space="preserve">FECHA DE EXPEDICIÓN: </t>
    </r>
    <r>
      <rPr>
        <sz val="11"/>
        <rFont val="Calibri"/>
        <family val="2"/>
      </rPr>
      <t>04/09/2019</t>
    </r>
  </si>
  <si>
    <t xml:space="preserve"> </t>
  </si>
  <si>
    <r>
      <rPr>
        <sz val="11"/>
        <color rgb="FF000000"/>
        <rFont val="Calibri"/>
        <family val="2"/>
      </rPr>
      <t xml:space="preserve">
</t>
    </r>
    <r>
      <rPr>
        <b/>
        <sz val="11"/>
        <color rgb="FFC00000"/>
        <rFont val="Calibri"/>
        <family val="2"/>
      </rPr>
      <t xml:space="preserve">*CUMPLIMIENTO DEL CONTRATO:
</t>
    </r>
    <r>
      <rPr>
        <b/>
        <sz val="11"/>
        <color rgb="FF000000"/>
        <rFont val="Calibri"/>
        <family val="2"/>
      </rPr>
      <t>VALOR ASEGURADO:</t>
    </r>
    <r>
      <rPr>
        <b/>
        <sz val="11"/>
        <color rgb="FFC00000"/>
        <rFont val="Calibri"/>
        <family val="2"/>
      </rPr>
      <t xml:space="preserve"> </t>
    </r>
    <r>
      <rPr>
        <sz val="11"/>
        <color rgb="FF000000"/>
        <rFont val="Calibri"/>
        <family val="2"/>
      </rPr>
      <t xml:space="preserve">$354.382.413.40
</t>
    </r>
    <r>
      <rPr>
        <b/>
        <sz val="11"/>
        <color rgb="FF000000"/>
        <rFont val="Calibri"/>
        <family val="2"/>
      </rPr>
      <t xml:space="preserve">VIGENCIAS: </t>
    </r>
    <r>
      <rPr>
        <sz val="11"/>
        <color rgb="FF000000"/>
        <rFont val="Calibri"/>
        <family val="2"/>
      </rPr>
      <t xml:space="preserve">01/02/2018 HASTA 31/10/2019
</t>
    </r>
    <r>
      <rPr>
        <b/>
        <sz val="11"/>
        <color rgb="FF000000"/>
        <rFont val="Calibri"/>
        <family val="2"/>
      </rPr>
      <t xml:space="preserve">
</t>
    </r>
    <r>
      <rPr>
        <b/>
        <sz val="11"/>
        <color rgb="FFC00000"/>
        <rFont val="Calibri"/>
        <family val="2"/>
      </rPr>
      <t xml:space="preserve">*PAGO DE SALARIOS, PRESTACIONES SOCIALES LEGALES E INDEMNIZACIONES     </t>
    </r>
    <r>
      <rPr>
        <b/>
        <sz val="11"/>
        <color rgb="FF000000"/>
        <rFont val="Calibri"/>
        <family val="2"/>
      </rPr>
      <t xml:space="preserve">VALOR ASEGURADO: </t>
    </r>
    <r>
      <rPr>
        <sz val="11"/>
        <color rgb="FF000000"/>
        <rFont val="Calibri"/>
        <family val="2"/>
      </rPr>
      <t xml:space="preserve">$177.191.206.70
</t>
    </r>
    <r>
      <rPr>
        <b/>
        <sz val="11"/>
        <color rgb="FF000000"/>
        <rFont val="Calibri"/>
        <family val="2"/>
      </rPr>
      <t xml:space="preserve">VIGENCIAS: </t>
    </r>
    <r>
      <rPr>
        <sz val="11"/>
        <color rgb="FF000000"/>
        <rFont val="Calibri"/>
        <family val="2"/>
      </rPr>
      <t xml:space="preserve">01/02/2018 HASTA 31/10/2021
</t>
    </r>
    <r>
      <rPr>
        <b/>
        <sz val="11"/>
        <color rgb="FF000000"/>
        <rFont val="Calibri"/>
        <family val="2"/>
      </rPr>
      <t xml:space="preserve">
</t>
    </r>
    <r>
      <rPr>
        <b/>
        <u/>
        <sz val="11"/>
        <color rgb="FFC00000"/>
        <rFont val="Calibri"/>
        <family val="2"/>
      </rPr>
      <t>*ESTABILIDAD Y CALIDAD DE LA OBRA</t>
    </r>
    <r>
      <rPr>
        <u/>
        <sz val="11"/>
        <color rgb="FF000000"/>
        <rFont val="Calibri"/>
        <family val="2"/>
      </rPr>
      <t xml:space="preserve"> 
</t>
    </r>
    <r>
      <rPr>
        <b/>
        <sz val="11"/>
        <color rgb="FF000000"/>
        <rFont val="Calibri"/>
        <family val="2"/>
      </rPr>
      <t>VALOR ASEGURADO:</t>
    </r>
    <r>
      <rPr>
        <sz val="11"/>
        <color rgb="FF000000"/>
        <rFont val="Calibri"/>
        <family val="2"/>
      </rPr>
      <t xml:space="preserve"> $1.063.147.240.20
</t>
    </r>
    <r>
      <rPr>
        <b/>
        <sz val="11"/>
        <color rgb="FF000000"/>
        <rFont val="Calibri"/>
        <family val="2"/>
      </rPr>
      <t xml:space="preserve">VIGENCIAS: </t>
    </r>
    <r>
      <rPr>
        <sz val="11"/>
        <color rgb="FF000000"/>
        <rFont val="Calibri"/>
        <family val="2"/>
      </rPr>
      <t>DESDE</t>
    </r>
    <r>
      <rPr>
        <b/>
        <sz val="11"/>
        <color rgb="FF000000"/>
        <rFont val="Calibri"/>
        <family val="2"/>
      </rPr>
      <t xml:space="preserve"> </t>
    </r>
    <r>
      <rPr>
        <sz val="11"/>
        <color rgb="FF000000"/>
        <rFont val="Calibri"/>
        <family val="2"/>
      </rPr>
      <t>04/10/2018</t>
    </r>
    <r>
      <rPr>
        <b/>
        <sz val="11"/>
        <color rgb="FF000000"/>
        <rFont val="Calibri"/>
        <family val="2"/>
      </rPr>
      <t xml:space="preserve"> </t>
    </r>
    <r>
      <rPr>
        <b/>
        <u/>
        <sz val="11"/>
        <color rgb="FF000000"/>
        <rFont val="Calibri"/>
        <family val="2"/>
      </rPr>
      <t>HASTA 04/03/2024</t>
    </r>
  </si>
  <si>
    <t>PAGO N° 01: (ORDEN 465) 17/05/2018
PAGO N° 02: (ORDEN 723) 19/07/2018
PAGO N° 03: (ORDEN 849) 23/08/2018
PAGO N° 04: (ORDEN 1074)  03/10/2018
PAGO N° 05: (ORDEN 1110) 19/10/2018
PAGO N° 06: (ORDEN 1357) 18/12/2018
PAGO N° 07: (ORDEN 1212) 04/10/2019</t>
  </si>
  <si>
    <r>
      <t xml:space="preserve">PAGO N° 01: $240.031.713
PAGO N° 02: $872.564.008
PAGO N° 03: $431.566.623
PAGO N° 04: $257.191.439
PAGO N° 05: $396.638.126
PAGO N° 06: $970.963.154
PAGO N° 07: $369.261.483
</t>
    </r>
    <r>
      <rPr>
        <b/>
        <sz val="11"/>
        <color theme="5" tint="-0.249977111117893"/>
        <rFont val="Calibri"/>
        <family val="2"/>
      </rPr>
      <t xml:space="preserve">
SALDO A FAVOR DEL FDLCH: 
</t>
    </r>
    <r>
      <rPr>
        <sz val="11"/>
        <rFont val="Calibri"/>
        <family val="2"/>
      </rPr>
      <t>$5.607.597 Se solicito ser liberado de acuerdo con el Acta de Liquidación</t>
    </r>
  </si>
  <si>
    <t>https://www.secop.gov.co/CO1BusinessLine/Tendering/ContractNoticeView/Index?prevCtxLbl=Buscar+procesos&amp;prevCtxUrl=https%3a%2f%2fwww.secop.gov.co%3a443%2fCO1BusinessLine%2fTendering%2fContractNoticeManagement%2fIndex&amp;notice=CO1.NTC.233250</t>
  </si>
  <si>
    <t>104-2017</t>
  </si>
  <si>
    <t>CONTRATO DE INTERVENTORIA</t>
  </si>
  <si>
    <t>INTERVENTORÍA TÉCNICA, ADMINISTRATIVA, FINANCIERA, SOCIAL, AMBIENTAL Y SISTEMA DE SEGURIDAD Y SALUD EN EL TRABAJO - SG-SST, DEL CONTRATO DE OBRA QUE SE DERIVE DE LA LICITACIÓN PUBLICA O LA QUE HAGA SUS VECES, QUE REFIERE A “CONTRATAR POR PRECIOS UNITARIOS FIJOS Y A MONTO AGOTABLE, LA CONSERVACION DE LA INFRAESTRUCTURA VIAL URBANA Y RURAL DE LA LOCALIDAD DE CHAPINERO, EN BOGOTÁ, D.C.</t>
  </si>
  <si>
    <t>FDLCH-CM-001  DE 2017</t>
  </si>
  <si>
    <t>GNG INGENIERÍA S.A.S
NIT:  830.515.117-5
JORGE GOMEZ FALLA
Representante legal
Dirección: CARRERA 49 # 104B-49 Bogotà
Tel: 2360929</t>
  </si>
  <si>
    <t>jorge.gomez@gng.com.co ivan.posada@gng.com.co liliana.sanchez@gng.com.co</t>
  </si>
  <si>
    <t>https://community.secop.gov.co/Public/Tendering/ContractNoticePhases/View?PPI=CO1.PPI.733748&amp;isFromPublicArea=True&amp;isModal=False</t>
  </si>
  <si>
    <t>https://community.secop.gov.co/Public/Tendering/OpportunityDetail/Index?noticeUID=CO1.NTC.249237&amp;isFromPublicArea=True&amp;isModal=False</t>
  </si>
  <si>
    <r>
      <t xml:space="preserve">Chubb Seguros Colombia S.A.
Carrera 11A # 96-51 Oficina 203 -Eificio Oficity
Tel: 6108161 -6108164
E-mail: defensoriachubb@ustarizabogados.com
Página WEB: https://www.ustarizabogados.com 
</t>
    </r>
    <r>
      <rPr>
        <b/>
        <sz val="11"/>
        <color rgb="FFC00000"/>
        <rFont val="Calibri"/>
        <family val="2"/>
      </rPr>
      <t>PÓLIZA:</t>
    </r>
    <r>
      <rPr>
        <sz val="11"/>
        <rFont val="Calibri"/>
        <family val="2"/>
      </rPr>
      <t xml:space="preserve">  42932
</t>
    </r>
  </si>
  <si>
    <r>
      <rPr>
        <b/>
        <sz val="11"/>
        <rFont val="Calibri"/>
        <family val="2"/>
      </rPr>
      <t>ANEXO:</t>
    </r>
    <r>
      <rPr>
        <sz val="11"/>
        <rFont val="Calibri"/>
        <family val="2"/>
      </rPr>
      <t xml:space="preserve"> 84863
</t>
    </r>
    <r>
      <rPr>
        <b/>
        <sz val="11"/>
        <color rgb="FFC00000"/>
        <rFont val="Calibri"/>
        <family val="2"/>
      </rPr>
      <t xml:space="preserve">FECHA DE EMISIÓN: </t>
    </r>
    <r>
      <rPr>
        <sz val="11"/>
        <rFont val="Calibri"/>
        <family val="2"/>
      </rPr>
      <t>17/09/2019</t>
    </r>
  </si>
  <si>
    <r>
      <rPr>
        <b/>
        <sz val="11"/>
        <color rgb="FFC00000"/>
        <rFont val="Calibri"/>
        <family val="2"/>
      </rPr>
      <t xml:space="preserve">*1453 - CUMPLIMIENTO DEL CONTRATO: 
</t>
    </r>
    <r>
      <rPr>
        <b/>
        <sz val="11"/>
        <color rgb="FF000000"/>
        <rFont val="Calibri"/>
        <family val="2"/>
      </rPr>
      <t xml:space="preserve">VALOR ASEGURADO: </t>
    </r>
    <r>
      <rPr>
        <sz val="11"/>
        <color rgb="FF000000"/>
        <rFont val="Calibri"/>
        <family val="2"/>
      </rPr>
      <t xml:space="preserve">$38.519.228.50
</t>
    </r>
    <r>
      <rPr>
        <b/>
        <sz val="11"/>
        <color rgb="FF000000"/>
        <rFont val="Calibri"/>
        <family val="2"/>
      </rPr>
      <t xml:space="preserve">VIGENCIAS:  </t>
    </r>
    <r>
      <rPr>
        <sz val="11"/>
        <color rgb="FF000000"/>
        <rFont val="Calibri"/>
        <family val="2"/>
      </rPr>
      <t xml:space="preserve">DESDE: 01/05/2019 HASTA: 04/03/2020
</t>
    </r>
    <r>
      <rPr>
        <b/>
        <sz val="11"/>
        <color rgb="FF000000"/>
        <rFont val="Calibri"/>
        <family val="2"/>
      </rPr>
      <t xml:space="preserve">
</t>
    </r>
    <r>
      <rPr>
        <sz val="11"/>
        <color rgb="FF000000"/>
        <rFont val="Calibri"/>
        <family val="2"/>
      </rPr>
      <t>*</t>
    </r>
    <r>
      <rPr>
        <b/>
        <sz val="11"/>
        <color rgb="FFC00000"/>
        <rFont val="Calibri"/>
        <family val="2"/>
      </rPr>
      <t>1457 - CALIDAD DEL SERVICIO ESTATAL:</t>
    </r>
    <r>
      <rPr>
        <sz val="11"/>
        <color rgb="FF000000"/>
        <rFont val="Calibri"/>
        <family val="2"/>
      </rPr>
      <t xml:space="preserve"> 
</t>
    </r>
    <r>
      <rPr>
        <b/>
        <sz val="11"/>
        <color rgb="FF000000"/>
        <rFont val="Calibri"/>
        <family val="2"/>
      </rPr>
      <t xml:space="preserve">VALOR ASEGURADO: </t>
    </r>
    <r>
      <rPr>
        <sz val="11"/>
        <color rgb="FF000000"/>
        <rFont val="Calibri"/>
        <family val="2"/>
      </rPr>
      <t xml:space="preserve">$77.038.457.00
</t>
    </r>
    <r>
      <rPr>
        <b/>
        <sz val="11"/>
        <color rgb="FF000000"/>
        <rFont val="Calibri"/>
        <family val="2"/>
      </rPr>
      <t>VIGENCIAS:</t>
    </r>
    <r>
      <rPr>
        <sz val="11"/>
        <color rgb="FF000000"/>
        <rFont val="Calibri"/>
        <family val="2"/>
      </rPr>
      <t xml:space="preserve"> DESDE: 04/07/2019 HASTA: 04/03/2024
</t>
    </r>
    <r>
      <rPr>
        <b/>
        <sz val="11"/>
        <color rgb="FF000000"/>
        <rFont val="Calibri"/>
        <family val="2"/>
      </rPr>
      <t xml:space="preserve">
</t>
    </r>
    <r>
      <rPr>
        <b/>
        <sz val="11"/>
        <color rgb="FFC00000"/>
        <rFont val="Calibri"/>
        <family val="2"/>
      </rPr>
      <t xml:space="preserve">*1456 - PRESTACIONES SOCIALES ESTATAL: 
</t>
    </r>
    <r>
      <rPr>
        <b/>
        <sz val="11"/>
        <color rgb="FF000000"/>
        <rFont val="Calibri"/>
        <family val="2"/>
      </rPr>
      <t>VALOR ASEGURADO</t>
    </r>
    <r>
      <rPr>
        <sz val="11"/>
        <color rgb="FF000000"/>
        <rFont val="Calibri"/>
        <family val="2"/>
      </rPr>
      <t xml:space="preserve">: $19.259.614.25
</t>
    </r>
    <r>
      <rPr>
        <b/>
        <sz val="11"/>
        <color rgb="FF000000"/>
        <rFont val="Calibri"/>
        <family val="2"/>
      </rPr>
      <t xml:space="preserve">VIGENCIAS: </t>
    </r>
    <r>
      <rPr>
        <sz val="11"/>
        <color rgb="FF000000"/>
        <rFont val="Calibri"/>
        <family val="2"/>
      </rPr>
      <t xml:space="preserve">DESDE: 01/10/2018 HASTA: 31/10/2021
</t>
    </r>
    <r>
      <rPr>
        <b/>
        <sz val="11"/>
        <color rgb="FFC00000"/>
        <rFont val="Calibri"/>
        <family val="2"/>
      </rPr>
      <t xml:space="preserve">
</t>
    </r>
  </si>
  <si>
    <t>PAGO N° 01: (ORDEN 730) 23/07/2018
PAGO N° 02: (ORDEN 850) 23/08/2018
PAGO N° 03: (ORDEN 1358) 18/12/2018
PAGO N° 04 (ORDEN 107) 15/02/2019
PAGO N° 05 (ORDEN 1366) 14/11/2019</t>
  </si>
  <si>
    <r>
      <t xml:space="preserve">PAGO N° 01: $53.157.285
PAGO N° 02: $88.595.475
PAGO N° 03: $177.190.951
PAGO N° 04: $27.729.346
PAGO N° 05: $38.519.228
</t>
    </r>
    <r>
      <rPr>
        <b/>
        <sz val="11"/>
        <color rgb="FFC00000"/>
        <rFont val="Calibri"/>
        <family val="2"/>
      </rPr>
      <t xml:space="preserve">SALDO SIN EJECUTAR A FAVOR DEL FDLCH: </t>
    </r>
    <r>
      <rPr>
        <sz val="11"/>
        <rFont val="Calibri"/>
        <family val="2"/>
      </rPr>
      <t xml:space="preserve">
$0</t>
    </r>
  </si>
  <si>
    <t>https://www.secop.gov.co/CO1BusinessLine/Tendering/ContractNoticeView/Index?prevCtxLbl=Buscar+procesos&amp;prevCtxUrl=https%3a%2f%2fwww.secop.gov.co%3a443%2fCO1BusinessLine%2fTendering%2fContractNoticeManagement%2fIndex&amp;notice=CO1.NTC.258928</t>
  </si>
  <si>
    <t>114-2017</t>
  </si>
  <si>
    <t>“INTERVENTORÍA TÉCNICA, ADMINISTRATIVA, LEGAL, FINANCIERA, SOCIAL Y AMBIENTAL, AL CONTRATO DE OBRA PUBLICA DERIVADO DE LA LICITACIÓN PUBLICA PARA EL MANTENIMIENTO Y DOTACIÓN DE LOS PARQUES VECINALES Y DE BOLSILLO DE LA LOCALIDAD DE CHAPINERO EN BOGOTÁ D.C.”</t>
  </si>
  <si>
    <t>FDLCH-CM-002-2017</t>
  </si>
  <si>
    <t>1300 - ADECUACIÓN Y MEJORAMIENTO DE PARQUES</t>
  </si>
  <si>
    <t>MANTENIMIENTO DE PARQUES</t>
  </si>
  <si>
    <r>
      <rPr>
        <b/>
        <sz val="11"/>
        <color rgb="FFC00000"/>
        <rFont val="Calibri"/>
        <family val="2"/>
      </rPr>
      <t xml:space="preserve">GNG INGENIERIA S.A.S
</t>
    </r>
    <r>
      <rPr>
        <sz val="11"/>
        <color rgb="FF000000"/>
        <rFont val="Calibri"/>
        <family val="2"/>
      </rPr>
      <t xml:space="preserve">NIT:  830.515.117-5
 JORGE GOMEZ FALLA
Representante legal
Dirección: CARRERA 49 # 104B-49 Bogotà
Tel: 2360929
</t>
    </r>
  </si>
  <si>
    <t>juan.baez.gng@gmail.com jorge.gomez@gng.com.co liliana.sanchez@gng.com.co</t>
  </si>
  <si>
    <t>https://www.secop.gov.co/CO1BusinessLine/Tendering/ContractNoticeView/Index?prevCtxLbl=Buscar+procesos&amp;prevCtxUrl=https%3a%2f%2fwww.secop.gov.co%3a443%2fCO1BusinessLine%2fTendering%2fContractNoticeManagement%2fIndex&amp;notice=CO1.NTC.261772</t>
  </si>
  <si>
    <t xml:space="preserve">SUSPENSIÓN No. 1:  23/07/2018 (30 dias)
SUSPENSION No. 2: 23/08/2018 (15 dias)
ADICION Y PRORROGA 17/09/2018: (4 MESES)
</t>
  </si>
  <si>
    <t>Pago 1: Orden 363: 24/04/2018
Pago 2: Orden 467 - 17/05/2018
Pago 3: Orden 469 - 17/05/2018
Pago 4: Orden 609 - 20/06/2018
Pago 5: Orden 729 - 23/07/2018</t>
  </si>
  <si>
    <r>
      <t xml:space="preserve">Pago 1: $13.282.048
Pago 2: $33.205.140
Pago 3: $15.721.462
Pago 4: $80.436.072
Pago 5: $91.114.827
</t>
    </r>
    <r>
      <rPr>
        <b/>
        <sz val="11"/>
        <color rgb="FFC00000"/>
        <rFont val="Calibri"/>
        <family val="2"/>
      </rPr>
      <t>SALDO SIN EJECUTAR A FAVOR DE LA SECRETARIA DISTRITAL DE
GOBIERNO/ALCALDÍA LOCAL DE CHAPINERO:</t>
    </r>
    <r>
      <rPr>
        <sz val="11"/>
        <rFont val="Calibri"/>
        <family val="2"/>
      </rPr>
      <t xml:space="preserve"> 
$305.506 Se solicito ser liberado de acuerdo con el Acta de Liquidación
</t>
    </r>
  </si>
  <si>
    <t>106-2017</t>
  </si>
  <si>
    <t>CONTRATAR A PRECIOS UNITARIOS FIJOS, SIN FORMULA DE AJUSTE A MONTO AGOTABLE EL MANTENIMIENTO Y DOTACIÓN DE LOS PARQUES DE VECINALES Y DE BOLSILLO DE LA LOCALIDAD DE CHAPINERO EN BOGOTÁ D.C.</t>
  </si>
  <si>
    <t>FDLCH-LP-003-2017</t>
  </si>
  <si>
    <t>1301 - ADECUACIÓN Y MEJORAMIENTO DE PARQUES</t>
  </si>
  <si>
    <r>
      <rPr>
        <b/>
        <sz val="11"/>
        <color rgb="FFC00000"/>
        <rFont val="Calibri"/>
      </rPr>
      <t xml:space="preserve">DONADO ARCE Y COMPAÑIA S.A.S
</t>
    </r>
    <r>
      <rPr>
        <sz val="11"/>
        <color rgb="FF000000"/>
        <rFont val="Calibri"/>
      </rPr>
      <t xml:space="preserve">NIT: 890.111.275-4
ROBERTO CARLO DONADO ARCE
Representante legal
Tel: 3683816 3044338 3044339 
Cel: 3114156473
Dirección: Carrera 60 # 70-88 Barranquilla
</t>
    </r>
  </si>
  <si>
    <t>teresaortiztorrecilla@gmail.com  icllmosquera@hotmail.com 
roberto@donadoarce.com donadoarcesa@yahoo.com</t>
  </si>
  <si>
    <t>https://www.secop.gov.co/CO1BusinessLine/Tendering/ContractNoticeView/Index?prevCtxLbl=Buscar+procesos&amp;prevCtxUrl=https%3a%2f%2fwww.secop.gov.co%3a443%2fCO1BusinessLine%2fTendering%2fContractNoticeManagement%2fIndex&amp;notice=CO1.NTC.239834</t>
  </si>
  <si>
    <r>
      <rPr>
        <sz val="11"/>
        <color rgb="FF000000"/>
        <rFont val="Calibri"/>
        <family val="2"/>
      </rPr>
      <t xml:space="preserve"> </t>
    </r>
    <r>
      <rPr>
        <b/>
        <sz val="11"/>
        <color rgb="FFC00000"/>
        <rFont val="Calibri"/>
        <family val="2"/>
      </rPr>
      <t xml:space="preserve">SUSPENSIÓN No. 1
</t>
    </r>
    <r>
      <rPr>
        <sz val="11"/>
        <color rgb="FF000000"/>
        <rFont val="Calibri"/>
        <family val="2"/>
      </rPr>
      <t xml:space="preserve">FECHA DE SUSPENSIÓN No 01:  23/07/2018 
PLAZO DE SUSPENSIÓN No 01: Treinta (30) dias
</t>
    </r>
    <r>
      <rPr>
        <b/>
        <sz val="11"/>
        <color rgb="FFC00000"/>
        <rFont val="Calibri"/>
        <family val="2"/>
      </rPr>
      <t xml:space="preserve">SUSPENSIÓN No. 2
</t>
    </r>
    <r>
      <rPr>
        <sz val="11"/>
        <color rgb="FF000000"/>
        <rFont val="Calibri"/>
        <family val="2"/>
      </rPr>
      <t xml:space="preserve">FECHA DE SUSPENSIÓN No 02: 23/08/2018
PLAZO DE SUSPENSIÓN No 02: Quince (15) dias
</t>
    </r>
    <r>
      <rPr>
        <b/>
        <sz val="11"/>
        <color rgb="FFC00000"/>
        <rFont val="Calibri"/>
        <family val="2"/>
      </rPr>
      <t xml:space="preserve">ADICIÓN Y PRORROGA No. 1
</t>
    </r>
    <r>
      <rPr>
        <sz val="11"/>
        <color rgb="FF000000"/>
        <rFont val="Calibri"/>
        <family val="2"/>
      </rPr>
      <t xml:space="preserve">FECHA DE ADICIÓN Y PRORROGA No 01: 14/09/2018
PLAZO DE PRORROGA No 01: Cuatro (04) meses Desde el 16/09/2018 hasta el 15/01/2019
</t>
    </r>
  </si>
  <si>
    <r>
      <rPr>
        <sz val="11"/>
        <color rgb="FF000000"/>
        <rFont val="Calibri"/>
        <family val="2"/>
      </rPr>
      <t xml:space="preserve">Confianza Swiss Re Corporate Solutions
Nit: 860.070.374-9
</t>
    </r>
    <r>
      <rPr>
        <b/>
        <sz val="11"/>
        <color rgb="FFC00000"/>
        <rFont val="Calibri"/>
        <family val="2"/>
      </rPr>
      <t>PÓLIZA DE CUMPLIMIENTO</t>
    </r>
    <r>
      <rPr>
        <sz val="11"/>
        <color rgb="FF000000"/>
        <rFont val="Calibri"/>
        <family val="2"/>
      </rPr>
      <t xml:space="preserve"> GU033453
</t>
    </r>
    <r>
      <rPr>
        <b/>
        <sz val="11"/>
        <color rgb="FFC00000"/>
        <rFont val="Calibri"/>
        <family val="2"/>
      </rPr>
      <t xml:space="preserve">PÓLIZA RESPONSABILIDAD CIVIL </t>
    </r>
    <r>
      <rPr>
        <sz val="11"/>
        <color rgb="FF000000"/>
        <rFont val="Calibri"/>
        <family val="2"/>
      </rPr>
      <t xml:space="preserve">RE001449
</t>
    </r>
  </si>
  <si>
    <t>6
06/02/2019</t>
  </si>
  <si>
    <r>
      <rPr>
        <b/>
        <sz val="11"/>
        <color rgb="FFC00000"/>
        <rFont val="Calibri"/>
        <family val="2"/>
      </rPr>
      <t xml:space="preserve">*CUMPLIMIENTO DEL CONTRATO: 
</t>
    </r>
    <r>
      <rPr>
        <b/>
        <sz val="11"/>
        <color rgb="FF000000"/>
        <rFont val="Calibri"/>
        <family val="2"/>
      </rPr>
      <t>VALOR ASEGURADO:</t>
    </r>
    <r>
      <rPr>
        <sz val="11"/>
        <color rgb="FF000000"/>
        <rFont val="Calibri"/>
        <family val="2"/>
      </rPr>
      <t xml:space="preserve"> $1.191.343.410.60
</t>
    </r>
    <r>
      <rPr>
        <b/>
        <sz val="11"/>
        <color rgb="FF000000"/>
        <rFont val="Calibri"/>
        <family val="2"/>
      </rPr>
      <t xml:space="preserve">VIGENCIAS: </t>
    </r>
    <r>
      <rPr>
        <sz val="11"/>
        <color rgb="FF000000"/>
        <rFont val="Calibri"/>
        <family val="2"/>
      </rPr>
      <t xml:space="preserve">DESDE 14/09/2018 HASTA 15/06/2019
</t>
    </r>
    <r>
      <rPr>
        <b/>
        <sz val="11"/>
        <color rgb="FF000000"/>
        <rFont val="Calibri"/>
        <family val="2"/>
      </rPr>
      <t xml:space="preserve">
</t>
    </r>
    <r>
      <rPr>
        <b/>
        <sz val="11"/>
        <color rgb="FFC00000"/>
        <rFont val="Calibri"/>
        <family val="2"/>
      </rPr>
      <t xml:space="preserve">*PAGO DE SALARIOS PRESTACIONES SOCIALES:
</t>
    </r>
    <r>
      <rPr>
        <b/>
        <sz val="11"/>
        <color rgb="FF000000"/>
        <rFont val="Calibri"/>
        <family val="2"/>
      </rPr>
      <t>VALOR ASEGURADO:</t>
    </r>
    <r>
      <rPr>
        <b/>
        <sz val="11"/>
        <color rgb="FFC00000"/>
        <rFont val="Calibri"/>
        <family val="2"/>
      </rPr>
      <t xml:space="preserve"> </t>
    </r>
    <r>
      <rPr>
        <sz val="11"/>
        <color rgb="FF000000"/>
        <rFont val="Calibri"/>
        <family val="2"/>
      </rPr>
      <t xml:space="preserve">$198.557.235.10
</t>
    </r>
    <r>
      <rPr>
        <b/>
        <sz val="11"/>
        <color rgb="FF000000"/>
        <rFont val="Calibri"/>
        <family val="2"/>
      </rPr>
      <t xml:space="preserve">VIGENCIAS: </t>
    </r>
    <r>
      <rPr>
        <sz val="11"/>
        <color rgb="FF000000"/>
        <rFont val="Calibri"/>
        <family val="2"/>
      </rPr>
      <t xml:space="preserve">DESDE 14/09/2018 HASTA 15/01/2022
</t>
    </r>
    <r>
      <rPr>
        <b/>
        <sz val="11"/>
        <color rgb="FF000000"/>
        <rFont val="Calibri"/>
        <family val="2"/>
      </rPr>
      <t xml:space="preserve">
</t>
    </r>
    <r>
      <rPr>
        <b/>
        <sz val="11"/>
        <color rgb="FFC00000"/>
        <rFont val="Calibri"/>
        <family val="2"/>
      </rPr>
      <t xml:space="preserve">*CALIDAD DEL SERVICIO: 
</t>
    </r>
    <r>
      <rPr>
        <b/>
        <sz val="11"/>
        <color rgb="FF000000"/>
        <rFont val="Calibri"/>
        <family val="2"/>
      </rPr>
      <t>VALOR ASEGURADO:</t>
    </r>
    <r>
      <rPr>
        <sz val="11"/>
        <color rgb="FF000000"/>
        <rFont val="Calibri"/>
        <family val="2"/>
      </rPr>
      <t xml:space="preserve"> $794.228.940.40
</t>
    </r>
    <r>
      <rPr>
        <b/>
        <sz val="11"/>
        <color rgb="FF000000"/>
        <rFont val="Calibri"/>
        <family val="2"/>
      </rPr>
      <t xml:space="preserve">VIGENCIAS: </t>
    </r>
    <r>
      <rPr>
        <sz val="11"/>
        <color rgb="FF000000"/>
        <rFont val="Calibri"/>
        <family val="2"/>
      </rPr>
      <t xml:space="preserve">DESDE 14/09/2018 HASTA 15/06/2019
</t>
    </r>
    <r>
      <rPr>
        <b/>
        <sz val="11"/>
        <color rgb="FF000000"/>
        <rFont val="Calibri"/>
        <family val="2"/>
      </rPr>
      <t xml:space="preserve">
</t>
    </r>
    <r>
      <rPr>
        <b/>
        <u/>
        <sz val="11"/>
        <color rgb="FFC00000"/>
        <rFont val="Calibri"/>
        <family val="2"/>
      </rPr>
      <t>*ESTABILIDAD Y CALIDAD DE LA OBRA:</t>
    </r>
    <r>
      <rPr>
        <u/>
        <sz val="11"/>
        <color rgb="FF000000"/>
        <rFont val="Calibri"/>
        <family val="2"/>
      </rPr>
      <t xml:space="preserve"> 
</t>
    </r>
    <r>
      <rPr>
        <b/>
        <sz val="11"/>
        <color rgb="FF000000"/>
        <rFont val="Calibri"/>
        <family val="2"/>
      </rPr>
      <t xml:space="preserve">VALOR ASEGURADO: </t>
    </r>
    <r>
      <rPr>
        <sz val="11"/>
        <color rgb="FF000000"/>
        <rFont val="Calibri"/>
        <family val="2"/>
      </rPr>
      <t xml:space="preserve">$1.191.343.410.60
</t>
    </r>
    <r>
      <rPr>
        <b/>
        <sz val="11"/>
        <color rgb="FF000000"/>
        <rFont val="Calibri"/>
        <family val="2"/>
      </rPr>
      <t xml:space="preserve">VIGENCIAS: </t>
    </r>
    <r>
      <rPr>
        <sz val="11"/>
        <color rgb="FF000000"/>
        <rFont val="Calibri"/>
        <family val="2"/>
      </rPr>
      <t xml:space="preserve">DESDE 15/01/2019  </t>
    </r>
    <r>
      <rPr>
        <b/>
        <u/>
        <sz val="11"/>
        <color rgb="FF000000"/>
        <rFont val="Calibri"/>
        <family val="2"/>
      </rPr>
      <t>HASTA 15/01/2024</t>
    </r>
  </si>
  <si>
    <t>PAGO No 01 - ORDEN 367: 25/04/2018
PAGO No 02 - ORDEN 463: 17/05/2018
PAGO No 03 - ORDEN 464: 17/05/2018
PAGO No 04 - ORDEN 607: 20/06/2018
PAGO No 05 - ORDEN 722:  19/07/2018
PAGO No 06 - ORDEN 1001: 21/09/2018
PAGO No 07 - ORDEN 1114: 23/10/2018 
PAGO No 08 - ORDEN 1237: 20/11/2018
PAGO No 09 - ORDEN 1363: 18/12/2018</t>
  </si>
  <si>
    <r>
      <t xml:space="preserve">PAGO No 01: $132.371.410
PAGO No 02: $330.928.725
PAGO No  03: $156.683.072
PAGO No 04: $801.641.158
PAGO No 05: $908.077.400
PAGO No 06: $317.728.036
PAGO No 07:$622.216.284
PAGO No 08: $230.644.698
PAGO No 09: $75.434.589
</t>
    </r>
    <r>
      <rPr>
        <b/>
        <sz val="11"/>
        <color rgb="FFC00000"/>
        <rFont val="Calibri"/>
        <family val="2"/>
      </rPr>
      <t xml:space="preserve">SALDO A FAVOR DEL FDLCH: </t>
    </r>
    <r>
      <rPr>
        <sz val="11"/>
        <color rgb="FF000000"/>
        <rFont val="Calibri"/>
        <family val="2"/>
      </rPr>
      <t xml:space="preserve">
$3.044.731 Se solicito ser liberado de acuerdo con el Acta de Liquidación</t>
    </r>
  </si>
  <si>
    <t>Representante legál: ROBERTO CARLO DONARDO ARCE - mail: roberto@donadoarce.com - consorciochapinero@gmail.com - Responsable sisoma: LEIDY  LUQUETA - Presenta documento PGRCD -  Presenta soporte de no generación de RCD mes febrero, presenta certificado de NO genración mes Diciembre 2017, pero NO presenta indicadores, ademas presenta soportes de mes de septiembre 2018, cargados en mes Diciembre 2017 -NO presenta indicadores Febrero (presenta Anexo 2) -Mes marzo, Abril, Mayo, Junio, Julio. - Agosto presenta certificados pero no indicadores,  presenta soportes septiembre, Octubre 2018, meses Nov, Dic 2018, Ene 2019 presenta indicadores pero NO presenta Certificados de no generación. - No presenta relacionados los cargues de RCD, pero se encuentran anexos en disposicion final RCD.</t>
  </si>
  <si>
    <t>VALOR PAGADO A LA FEHCA</t>
  </si>
  <si>
    <t>103-2018</t>
  </si>
  <si>
    <t>CONTRATAR POR PRECIOS UNITARIOS FIJOS Y A MONTO AGOTABLE, SIN FORMULA DE REAJUSTE, LA CONSERVACIÓN DE LA INFRAESTRUCTURA VIAL URBANA Y RURAL DE LA LOCALIDAD DE CHAPINERO, EN BOGOTÁ D.C.</t>
  </si>
  <si>
    <t>FDLCH-LP-001-2018</t>
  </si>
  <si>
    <t>CONSTRUSAN INGENIEROS CIVILES LTDA
NIT 830078702-2</t>
  </si>
  <si>
    <t>https://www.contratos.gov.co/consultas/detalleProceso.do?numConstancia=18-21-3031</t>
  </si>
  <si>
    <r>
      <rPr>
        <b/>
        <sz val="11"/>
        <color rgb="FFC00000"/>
        <rFont val="Calibri"/>
        <family val="2"/>
      </rPr>
      <t xml:space="preserve">PRÓRROGA No. 1:  
</t>
    </r>
    <r>
      <rPr>
        <b/>
        <sz val="11"/>
        <color rgb="FF000000"/>
        <rFont val="Calibri"/>
        <family val="2"/>
      </rPr>
      <t>PLAZO PRÓRROGA No. 1:</t>
    </r>
    <r>
      <rPr>
        <sz val="11"/>
        <color rgb="FF000000"/>
        <rFont val="Calibri"/>
        <family val="2"/>
      </rPr>
      <t xml:space="preserve"> Dos (02) Meses 
</t>
    </r>
    <r>
      <rPr>
        <b/>
        <sz val="11"/>
        <color rgb="FF000000"/>
        <rFont val="Calibri"/>
        <family val="2"/>
      </rPr>
      <t>FECHA DE PRÓRROGA No. 1:</t>
    </r>
    <r>
      <rPr>
        <sz val="11"/>
        <color rgb="FFC00000"/>
        <rFont val="Calibri"/>
        <family val="2"/>
      </rPr>
      <t xml:space="preserve"> </t>
    </r>
    <r>
      <rPr>
        <sz val="11"/>
        <color rgb="FF000000"/>
        <rFont val="Calibri"/>
        <family val="2"/>
      </rPr>
      <t xml:space="preserve">08/07/2019
</t>
    </r>
    <r>
      <rPr>
        <b/>
        <sz val="11"/>
        <color rgb="FF000000"/>
        <rFont val="Calibri"/>
        <family val="2"/>
      </rPr>
      <t>FINALIZACIÓN PRÓRROGA No. 1:</t>
    </r>
    <r>
      <rPr>
        <b/>
        <sz val="11"/>
        <color rgb="FFC00000"/>
        <rFont val="Calibri"/>
        <family val="2"/>
      </rPr>
      <t xml:space="preserve"> </t>
    </r>
    <r>
      <rPr>
        <sz val="11"/>
        <color rgb="FF000000"/>
        <rFont val="Calibri"/>
        <family val="2"/>
      </rPr>
      <t xml:space="preserve">08/09/2019 </t>
    </r>
  </si>
  <si>
    <t>SEGUROS DEL ESTADO S.A
No. 33-44101175217</t>
  </si>
  <si>
    <t>ANEXO: 4
FECHA DE APROBACIÓN: 23/12/2019</t>
  </si>
  <si>
    <r>
      <rPr>
        <b/>
        <sz val="11"/>
        <color rgb="FFC00000"/>
        <rFont val="Calibri"/>
        <family val="2"/>
      </rPr>
      <t xml:space="preserve">*CUMPLIMIENTO DE CONTRATO: </t>
    </r>
    <r>
      <rPr>
        <sz val="11"/>
        <color rgb="FF000000"/>
        <rFont val="Calibri"/>
        <family val="2"/>
      </rPr>
      <t xml:space="preserve">08/03/2020
</t>
    </r>
    <r>
      <rPr>
        <b/>
        <sz val="11"/>
        <color rgb="FFC00000"/>
        <rFont val="Calibri"/>
        <family val="2"/>
      </rPr>
      <t xml:space="preserve">*CALIDAD DEL SERVICIO: </t>
    </r>
    <r>
      <rPr>
        <sz val="11"/>
        <color rgb="FF000000"/>
        <rFont val="Calibri"/>
        <family val="2"/>
      </rPr>
      <t xml:space="preserve">02/12/2024
</t>
    </r>
    <r>
      <rPr>
        <b/>
        <sz val="11"/>
        <color rgb="FFC00000"/>
        <rFont val="Calibri"/>
        <family val="2"/>
      </rPr>
      <t xml:space="preserve">*PAGO DE SALARIOS, PRESTACIONES SOCIALES E INDEMNIZACIONES LABORALES: </t>
    </r>
    <r>
      <rPr>
        <sz val="11"/>
        <color rgb="FF000000"/>
        <rFont val="Calibri"/>
        <family val="2"/>
      </rPr>
      <t>02/12/2024</t>
    </r>
  </si>
  <si>
    <r>
      <rPr>
        <b/>
        <sz val="11"/>
        <color rgb="FFC00000"/>
        <rFont val="Calibri"/>
        <family val="2"/>
      </rPr>
      <t xml:space="preserve">*CUMPLIMIENTO DE CONTRATO: </t>
    </r>
    <r>
      <rPr>
        <sz val="11"/>
        <color rgb="FF000000"/>
        <rFont val="Calibri"/>
        <family val="2"/>
      </rPr>
      <t xml:space="preserve">$456.140.892.90
</t>
    </r>
    <r>
      <rPr>
        <b/>
        <sz val="11"/>
        <color rgb="FF000000"/>
        <rFont val="Calibri"/>
        <family val="2"/>
      </rPr>
      <t>VIGENCIAS:</t>
    </r>
    <r>
      <rPr>
        <sz val="11"/>
        <color rgb="FF000000"/>
        <rFont val="Calibri"/>
        <family val="2"/>
      </rPr>
      <t xml:space="preserve"> 09/11/2018 - 08/03/2020 
</t>
    </r>
    <r>
      <rPr>
        <b/>
        <sz val="11"/>
        <color rgb="FFC00000"/>
        <rFont val="Calibri"/>
        <family val="2"/>
      </rPr>
      <t xml:space="preserve">* PAGO DE SALARIOS,
PRESTACIONES SOCIALES E
INDEMNIZACIONES LABORALES:
</t>
    </r>
    <r>
      <rPr>
        <sz val="11"/>
        <color rgb="FF000000"/>
        <rFont val="Calibri"/>
        <family val="2"/>
      </rPr>
      <t xml:space="preserve"> $ 228.070.446.45
</t>
    </r>
    <r>
      <rPr>
        <b/>
        <sz val="11"/>
        <color rgb="FF000000"/>
        <rFont val="Calibri"/>
        <family val="2"/>
      </rPr>
      <t>VIGENCIAS:</t>
    </r>
    <r>
      <rPr>
        <sz val="11"/>
        <color rgb="FF000000"/>
        <rFont val="Calibri"/>
        <family val="2"/>
      </rPr>
      <t xml:space="preserve"> 09/11/2018 - 08/09/2022
</t>
    </r>
    <r>
      <rPr>
        <b/>
        <sz val="11"/>
        <color rgb="FFC00000"/>
        <rFont val="Calibri"/>
        <family val="2"/>
      </rPr>
      <t xml:space="preserve">ESTABILIDAD DE LA OBRA: 
</t>
    </r>
    <r>
      <rPr>
        <sz val="11"/>
        <color rgb="FF000000"/>
        <rFont val="Calibri"/>
        <family val="2"/>
      </rPr>
      <t xml:space="preserve"> $ 1.368.422.678.70
</t>
    </r>
    <r>
      <rPr>
        <b/>
        <sz val="11"/>
        <color rgb="FF000000"/>
        <rFont val="Calibri"/>
        <family val="2"/>
      </rPr>
      <t>VIGENCIAS:</t>
    </r>
    <r>
      <rPr>
        <sz val="11"/>
        <color rgb="FF000000"/>
        <rFont val="Calibri"/>
        <family val="2"/>
      </rPr>
      <t xml:space="preserve"> 02/12/2019 - 02/12/2024
</t>
    </r>
    <r>
      <rPr>
        <b/>
        <sz val="11"/>
        <color rgb="FFC00000"/>
        <rFont val="Calibri"/>
        <family val="2"/>
      </rPr>
      <t xml:space="preserve">*CALIDAD DE SERVICIO:
</t>
    </r>
    <r>
      <rPr>
        <sz val="11"/>
        <color rgb="FF000000"/>
        <rFont val="Calibri"/>
        <family val="2"/>
      </rPr>
      <t xml:space="preserve"> $ 1.368.422.678.70
</t>
    </r>
    <r>
      <rPr>
        <b/>
        <sz val="11"/>
        <color rgb="FF000000"/>
        <rFont val="Calibri"/>
        <family val="2"/>
      </rPr>
      <t>VIGENCIAS:</t>
    </r>
    <r>
      <rPr>
        <sz val="11"/>
        <color rgb="FF000000"/>
        <rFont val="Calibri"/>
        <family val="2"/>
      </rPr>
      <t xml:space="preserve"> 02/12/2019 - 02/12/2024
</t>
    </r>
  </si>
  <si>
    <t xml:space="preserve">PAGO N° 01 (ORDEN 238) 01/04/2019 
PAGO N° 02 (ORDEN 239) 01/04/2019
PAGO N° 03 (ORDEN 492) 10/05/2019 
PAGO N° 04 (ORDEN 623) 11/06/2019
PAGO N° 05 (ORDEN 778) 16/07/2019
PAGO N° 06 (ORDEN 938) 15/08/2019
PAGO N° 07 (ORDEN 1066) 05/09/2019 
PAGO N° 08 (ORDEN 1534) 19/12/2019  
</t>
  </si>
  <si>
    <r>
      <t xml:space="preserve">PAGO No. 1: $57.769.325.00
PAGO No. 2: $456.639.017.00
PAGO No. 3: $ 289.531.554.00
PAGO No. 4: $ 332.227.081.00
PAGO No. 5: $ 196.387.749.00
PAGO No. 6: $ 424.074.416.00
PAGO No. 7: $ 750.475.544.00
PAGO No. 8: $ 722.485.685.00
</t>
    </r>
    <r>
      <rPr>
        <b/>
        <sz val="11"/>
        <color rgb="FFC00000"/>
        <rFont val="Calibri"/>
        <family val="2"/>
      </rPr>
      <t>SALDO A FAVOR DEL FDLCH:</t>
    </r>
    <r>
      <rPr>
        <sz val="11"/>
        <rFont val="Calibri"/>
        <family val="2"/>
      </rPr>
      <t xml:space="preserve"> $ 1.33.818.558, La  cual se solicito serliberado en el Acta de Liquidación </t>
    </r>
  </si>
  <si>
    <t>Se envia cierre de Pin a SDA</t>
  </si>
  <si>
    <t xml:space="preserve">1. No se cargan documentos de Noviembre 2018  </t>
  </si>
  <si>
    <t xml:space="preserve">Dr JIMENA
JORGE ENRIQUE ABREO REYES </t>
  </si>
  <si>
    <t>*Se realizo la liberación del saldo a favor de la entidad ( $ 1.331.818.558), por concepto de obra no ejecutada, debido a los segmentos excluidos del contrato ubicados en la zona rural, al no contar con la viabilidad de la CAR y el Ministerio de Ambiente, quienes no dieron respuesta a  las solicitudes del contratistas. Los estudios y diseños de los CIV 20003156, 20003155 y 2002517, desarrollados por el contratista, actualmente hacen parte del banco de diseños del FDLCH y seran intervenidos con vigencias futuras, una vez la autoridad ambiental se manifieste al respecto.
* Se realizo la liberación del saldo a favor de la entidad $      68.227.789) por concepto de Interventoria de obra no ejecutada, debido a los segmentos excluidos del contrato ubicados en la zona rural, al no contar con la viabilidad de la CAR y el Ministerio de Ambiente dentro de los tiempos establecidos para la ejecucion del contrato de obra.
Accion Prejudicial  13/10/2020</t>
  </si>
  <si>
    <t>128-2018</t>
  </si>
  <si>
    <t>INTERVENTORÍA TÉCNICA, ADMINISTRATIVA, LEGAL, FINANCIERA, SOCIAL, AMBIENTAL Y SISTEMA DE SEGURIDAD Y SALUD EN EL TRABAJO - SG-SST, DEL CONTRATO DE OBRA QUE SE DERIVE DE LA LICITACIÓN PUBLICA O LA QUE HAGA SUS VECES, QUE REFIERE A CONTRATAR POR PRECIOS UNITARIOS FIJOS Y A MONTO AGOTABLE, SIN FORMULA DE REAJUSTE, LA CONSERVACION DE LA INFRAESTRUCTURA VIAL URBANA Y RURAL DE LA LOCALIDAD DE CHAPINERO, EN BOGOTÁ, D.C.</t>
  </si>
  <si>
    <t>FDLCH-CM-002-2018</t>
  </si>
  <si>
    <t>CONSERVACION DE LA INFRAESTRUCTURA VIAL</t>
  </si>
  <si>
    <t>SANDRA MONICA CARDOZO ROJAS</t>
  </si>
  <si>
    <t xml:space="preserve">https://community.secop.gov.co/Public/Tendering/ContractNoticePhases/View?PPI=CO1.PPI.1549366&amp;isFromPublicArea=True&amp;isModal=False_x000D_
</t>
  </si>
  <si>
    <t>https://community.secop.gov.co/Public/Tendering/OpportunityDetail/Index?noticeUID=CO1.NTC.469835&amp;isFromPublicArea=True&amp;isModal=False</t>
  </si>
  <si>
    <r>
      <rPr>
        <b/>
        <sz val="11"/>
        <color rgb="FFC00000"/>
        <rFont val="Calibri"/>
        <family val="2"/>
      </rPr>
      <t>PRÓRROGA No. 1:</t>
    </r>
    <r>
      <rPr>
        <sz val="11"/>
        <color rgb="FF000000"/>
        <rFont val="Calibri"/>
        <family val="2"/>
      </rPr>
      <t xml:space="preserve">  Dos (02) Meses 
</t>
    </r>
    <r>
      <rPr>
        <b/>
        <sz val="11"/>
        <color rgb="FFC00000"/>
        <rFont val="Calibri"/>
        <family val="2"/>
      </rPr>
      <t>FECHA DE PRÓRROGA No. 1:</t>
    </r>
    <r>
      <rPr>
        <sz val="11"/>
        <color rgb="FF000000"/>
        <rFont val="Calibri"/>
        <family val="2"/>
      </rPr>
      <t xml:space="preserve"> 09/07/2019
</t>
    </r>
  </si>
  <si>
    <t>SEGUROS DEL ESTADO S.A
No.  21-44-101282838</t>
  </si>
  <si>
    <t>ANEXO: 6
FECHA DE APROBACIÓN: 07/01/2020</t>
  </si>
  <si>
    <r>
      <rPr>
        <b/>
        <sz val="11"/>
        <color rgb="FFC00000"/>
        <rFont val="Calibri"/>
        <family val="2"/>
      </rPr>
      <t xml:space="preserve">*CUMPLIMIENTO DE CONTRATO:  </t>
    </r>
    <r>
      <rPr>
        <sz val="11"/>
        <color rgb="FF000000"/>
        <rFont val="Calibri"/>
        <family val="2"/>
      </rPr>
      <t xml:space="preserve">09/01/2020
</t>
    </r>
    <r>
      <rPr>
        <b/>
        <sz val="11"/>
        <color rgb="FFC00000"/>
        <rFont val="Calibri"/>
        <family val="2"/>
      </rPr>
      <t xml:space="preserve">*CALIDAD DEL SERVICIO: </t>
    </r>
    <r>
      <rPr>
        <sz val="11"/>
        <color rgb="FF000000"/>
        <rFont val="Calibri"/>
        <family val="2"/>
      </rPr>
      <t xml:space="preserve">09/09/2024
</t>
    </r>
    <r>
      <rPr>
        <b/>
        <sz val="11"/>
        <color rgb="FFC00000"/>
        <rFont val="Calibri"/>
        <family val="2"/>
      </rPr>
      <t xml:space="preserve">*PAGO DE SALARIOS, PRESTACIONES SOCIALES E INDEMNIZACIONES LABORALES: </t>
    </r>
    <r>
      <rPr>
        <sz val="11"/>
        <color rgb="FF000000"/>
        <rFont val="Calibri"/>
        <family val="2"/>
      </rPr>
      <t>09/09/2022</t>
    </r>
  </si>
  <si>
    <r>
      <rPr>
        <b/>
        <sz val="11"/>
        <color rgb="FFC00000"/>
        <rFont val="Calibri"/>
        <family val="2"/>
      </rPr>
      <t>*CUMPLIMIENTO DE CONTRATO:</t>
    </r>
    <r>
      <rPr>
        <sz val="11"/>
        <rFont val="Calibri"/>
        <family val="2"/>
      </rPr>
      <t xml:space="preserve"> $92.628.256.20
</t>
    </r>
    <r>
      <rPr>
        <b/>
        <sz val="11"/>
        <rFont val="Calibri"/>
        <family val="2"/>
      </rPr>
      <t>VIGENCIAS:</t>
    </r>
    <r>
      <rPr>
        <sz val="11"/>
        <rFont val="Calibri"/>
        <family val="2"/>
      </rPr>
      <t xml:space="preserve"> 09/11/2018 - 09/01/2020 
</t>
    </r>
    <r>
      <rPr>
        <b/>
        <sz val="11"/>
        <color rgb="FFC00000"/>
        <rFont val="Calibri"/>
        <family val="2"/>
      </rPr>
      <t>* PAGO DE SALARIOS,
PRESTACIONES SOCIALES E
INDEMNIZACIONES LABORALES:</t>
    </r>
    <r>
      <rPr>
        <sz val="11"/>
        <rFont val="Calibri"/>
        <family val="2"/>
      </rPr>
      <t xml:space="preserve">
 $ 23.157.064.05
</t>
    </r>
    <r>
      <rPr>
        <b/>
        <sz val="11"/>
        <rFont val="Calibri"/>
        <family val="2"/>
      </rPr>
      <t xml:space="preserve">VIGENCIAS: </t>
    </r>
    <r>
      <rPr>
        <sz val="11"/>
        <rFont val="Calibri"/>
        <family val="2"/>
      </rPr>
      <t xml:space="preserve">09/11/2018 - 09/09/2022
</t>
    </r>
    <r>
      <rPr>
        <b/>
        <sz val="11"/>
        <color rgb="FFC00000"/>
        <rFont val="Calibri"/>
        <family val="2"/>
      </rPr>
      <t xml:space="preserve">ESTABILIDAD DE LA OBRA: </t>
    </r>
    <r>
      <rPr>
        <sz val="11"/>
        <rFont val="Calibri"/>
        <family val="2"/>
      </rPr>
      <t xml:space="preserve">
 $ 92.628.256.20
</t>
    </r>
    <r>
      <rPr>
        <b/>
        <sz val="11"/>
        <rFont val="Calibri"/>
        <family val="2"/>
      </rPr>
      <t>VIGENCIAS:</t>
    </r>
    <r>
      <rPr>
        <sz val="11"/>
        <rFont val="Calibri"/>
        <family val="2"/>
      </rPr>
      <t xml:space="preserve"> 09/09/2019 - 09/09/2024
</t>
    </r>
    <r>
      <rPr>
        <b/>
        <sz val="11"/>
        <color rgb="FFC00000"/>
        <rFont val="Calibri"/>
        <family val="2"/>
      </rPr>
      <t>*CALIDAD DE SERVICIO:</t>
    </r>
    <r>
      <rPr>
        <sz val="11"/>
        <rFont val="Calibri"/>
        <family val="2"/>
      </rPr>
      <t xml:space="preserve">
$ 92.628.256.20
</t>
    </r>
    <r>
      <rPr>
        <b/>
        <sz val="11"/>
        <rFont val="Calibri"/>
        <family val="2"/>
      </rPr>
      <t xml:space="preserve">VIGENCIAS: </t>
    </r>
    <r>
      <rPr>
        <sz val="11"/>
        <rFont val="Calibri"/>
        <family val="2"/>
      </rPr>
      <t>09/09/2019 - 09/09/2024</t>
    </r>
  </si>
  <si>
    <t xml:space="preserve">PAGO N° 01 (ORDEN 237) 01/04/2019 
PAGO N° 02 (ORDEN 622) 11/06/2019
PAGO N° 03 (ORDEN 643) 17/06/2019 
PAGO N° 04 (ORDEN 931) 13/08/2019
PAGO N° 05 (ORDEN 1531) 19/12/2019
PAGO N° 06 ( ORDEN 1543) 19/12/2019 
PAGO N° 07 (ORDEN 6) 23/01/2020
</t>
  </si>
  <si>
    <r>
      <t xml:space="preserve">PAGO No. 1: $ 79.705.360.00
PAGO No. 2: $ 79.705.361.00
PAGO No. 3: $ 26.568.454.00
PAGO No. 4: $ 92.989.587.00
PAGO No. 5: $ 131.035.613.00
PAGO No. 6: $ 26.568.453.00
PAGO No. 7: $ 26.568.453.00
</t>
    </r>
    <r>
      <rPr>
        <b/>
        <sz val="11"/>
        <color rgb="FFC00000"/>
        <rFont val="Calibri"/>
        <family val="2"/>
      </rPr>
      <t>SALDO CONTRA LIQUIDACIÓN:</t>
    </r>
    <r>
      <rPr>
        <sz val="11"/>
        <rFont val="Calibri"/>
        <family val="2"/>
      </rPr>
      <t xml:space="preserve"> $53.136.907
</t>
    </r>
    <r>
      <rPr>
        <b/>
        <sz val="11"/>
        <color rgb="FFC00000"/>
        <rFont val="Calibri"/>
        <family val="2"/>
      </rPr>
      <t xml:space="preserve">SALDO A FAVOR DEL FDLCH: </t>
    </r>
    <r>
      <rPr>
        <sz val="11"/>
        <rFont val="Calibri"/>
        <family val="2"/>
      </rPr>
      <t>$ 68.227.789 La se solicito ser liberado de acuerdo con el Acta de Liquidación</t>
    </r>
  </si>
  <si>
    <t xml:space="preserve">JORGE ENRIQUE ABREO REYES </t>
  </si>
  <si>
    <t>149-2018</t>
  </si>
  <si>
    <t>REALIZAR POR EL SISTEMA DE PRECIO GLOBAL FIJO LOS ESTUDIOS Y DISEÑOS TECNICOS Y ARQUITECTONICOS, Y POR EL SISTEMA DE PRECIOS UNITARIOS FIJOS LA CONSTRUCCIÓN PARQUE VECINAL CON CODIGO IDRD 02-214 BOSQUE EL RETIRO DEL SISTEMA DISTRITAL DE PARQUES DE BOGOTÁ, LOCALIDAD DE CHAPINERO CON CARGO AL PROYECTO 1300</t>
  </si>
  <si>
    <t>LP-006-2018</t>
  </si>
  <si>
    <t>1300 - ADECUACIÓN Y MANTENIMIENTO DE PARQUES</t>
  </si>
  <si>
    <t>MANTENIMIENTO Y/O CONSTRUCCIÓN DE PARQUES</t>
  </si>
  <si>
    <t xml:space="preserve">UNIÓN TEMPORAL PARQUE EL RETIRO 2018
NIT: 901.242.705-0
CEL: 311 442 8856
Calle 81 No 11-68 oficina 713-Bogotá
Correo: kgonzales@kgrproyectos.com
uniontemporalparque2018@gmail.com
</t>
  </si>
  <si>
    <t>https://www.secop.gov.co/CO1BusinessLine/Tendering/ContractNoticeView/Index?prevCtxLbl=Buscar+procesos&amp;prevCtxUrl=https%3a%2f%2fwww.secop.gov.co%3a443%2fCO1BusinessLine%2fTendering%2fContractNoticeManagement%2fIndex&amp;notice=CO1.NTC.613411</t>
  </si>
  <si>
    <t>https://community.secop.gov.co/Public/Tendering/OpportunityDetail/Index?noticeUID=CO1.NTC.613411&amp;isFromPublicArea=True&amp;isModal=False</t>
  </si>
  <si>
    <r>
      <rPr>
        <b/>
        <sz val="11"/>
        <color rgb="FFC00000"/>
        <rFont val="Calibri"/>
        <family val="2"/>
      </rPr>
      <t xml:space="preserve">SUSPENSIÓN No. 01
</t>
    </r>
    <r>
      <rPr>
        <i/>
        <u/>
        <sz val="11"/>
        <color rgb="FF000000"/>
        <rFont val="Calibri"/>
        <family val="2"/>
      </rPr>
      <t xml:space="preserve">Desde el venticuatro (24) de octubre de 2019 hasta el siete (7) de noviembre de 2019
</t>
    </r>
    <r>
      <rPr>
        <b/>
        <sz val="11"/>
        <color rgb="FF000000"/>
        <rFont val="Calibri"/>
        <family val="2"/>
      </rPr>
      <t>FECHA DE SUSPENSIÓN No. 01:  24</t>
    </r>
    <r>
      <rPr>
        <sz val="11"/>
        <color rgb="FF000000"/>
        <rFont val="Calibri"/>
        <family val="2"/>
      </rPr>
      <t xml:space="preserve">/10/2019
</t>
    </r>
    <r>
      <rPr>
        <b/>
        <sz val="11"/>
        <color rgb="FF000000"/>
        <rFont val="Calibri"/>
        <family val="2"/>
      </rPr>
      <t>PLAZO DE SUSPENSIÓN:</t>
    </r>
    <r>
      <rPr>
        <sz val="11"/>
        <color rgb="FF000000"/>
        <rFont val="Calibri"/>
        <family val="2"/>
      </rPr>
      <t xml:space="preserve"> Quince (15) días
</t>
    </r>
    <r>
      <rPr>
        <b/>
        <sz val="11"/>
        <color rgb="FFC00000"/>
        <rFont val="Calibri"/>
        <family val="2"/>
      </rPr>
      <t xml:space="preserve">SUSPENSIÓN No. 02
</t>
    </r>
    <r>
      <rPr>
        <i/>
        <u/>
        <sz val="11"/>
        <color rgb="FF000000"/>
        <rFont val="Calibri"/>
        <family val="2"/>
      </rPr>
      <t xml:space="preserve">Del ocho (08) de noviembre de 2019 hasta el catorce (14) de noveimbre de 2019
</t>
    </r>
    <r>
      <rPr>
        <b/>
        <sz val="11"/>
        <color rgb="FF000000"/>
        <rFont val="Calibri"/>
        <family val="2"/>
      </rPr>
      <t>FECHA DE SUSPENSIÓN No. 02: 08</t>
    </r>
    <r>
      <rPr>
        <sz val="11"/>
        <color rgb="FF000000"/>
        <rFont val="Calibri"/>
        <family val="2"/>
      </rPr>
      <t xml:space="preserve">/10/2019
</t>
    </r>
    <r>
      <rPr>
        <b/>
        <sz val="11"/>
        <color rgb="FF000000"/>
        <rFont val="Calibri"/>
        <family val="2"/>
      </rPr>
      <t>PLAZO DE SUSPENSIÓN No. 02:</t>
    </r>
    <r>
      <rPr>
        <sz val="11"/>
        <color rgb="FF000000"/>
        <rFont val="Calibri"/>
        <family val="2"/>
      </rPr>
      <t xml:space="preserve"> siete (07) días
</t>
    </r>
    <r>
      <rPr>
        <b/>
        <sz val="11"/>
        <color rgb="FFC00000"/>
        <rFont val="Calibri"/>
        <family val="2"/>
      </rPr>
      <t xml:space="preserve">ADICIÓN Y PRÓRROGA No. 01 
</t>
    </r>
    <r>
      <rPr>
        <i/>
        <u/>
        <sz val="11"/>
        <color rgb="FF000000"/>
        <rFont val="Calibri"/>
        <family val="2"/>
      </rPr>
      <t xml:space="preserve">Desde el quince (15) de noviembre de 2019 hasta el veintinueve (29) de diciembre de 2019
</t>
    </r>
    <r>
      <rPr>
        <b/>
        <sz val="11"/>
        <color rgb="FF000000"/>
        <rFont val="Calibri"/>
        <family val="2"/>
      </rPr>
      <t>FECHA DE PRORROGA No. 01:</t>
    </r>
    <r>
      <rPr>
        <sz val="11"/>
        <color rgb="FF000000"/>
        <rFont val="Calibri"/>
        <family val="2"/>
      </rPr>
      <t xml:space="preserve"> 15/11/2019
</t>
    </r>
    <r>
      <rPr>
        <b/>
        <sz val="11"/>
        <color rgb="FF000000"/>
        <rFont val="Calibri"/>
        <family val="2"/>
      </rPr>
      <t>PLAZO DE PRORROGA:</t>
    </r>
    <r>
      <rPr>
        <sz val="11"/>
        <color rgb="FF000000"/>
        <rFont val="Calibri"/>
        <family val="2"/>
      </rPr>
      <t xml:space="preserve"> cuarenta y cinco dias (45) 
</t>
    </r>
    <r>
      <rPr>
        <b/>
        <sz val="11"/>
        <color rgb="FF000000"/>
        <rFont val="Calibri"/>
        <family val="2"/>
      </rPr>
      <t>VALOR ADICIÓN</t>
    </r>
    <r>
      <rPr>
        <sz val="11"/>
        <color rgb="FF000000"/>
        <rFont val="Calibri"/>
        <family val="2"/>
      </rPr>
      <t xml:space="preserve">:  DOSCIENTOS ONCE MILLONES, DOSCIENTOS SESENTA Y CUATRO MIL SETECIENTOS TREINTA Y TRES PESOS M/CTE ($211.264.733)
</t>
    </r>
  </si>
  <si>
    <t xml:space="preserve">Cumplimiento 21-44-101287811
RCE 21-40-101131121
SEGUROS DEL ESTADO </t>
  </si>
  <si>
    <r>
      <rPr>
        <sz val="11"/>
        <color rgb="FF000000"/>
        <rFont val="Calibri"/>
        <family val="2"/>
      </rPr>
      <t xml:space="preserve">
*</t>
    </r>
    <r>
      <rPr>
        <b/>
        <sz val="11"/>
        <color rgb="FF000000"/>
        <rFont val="Calibri"/>
        <family val="2"/>
      </rPr>
      <t>CUMPLIMIENTO DEL CONTRATO:</t>
    </r>
    <r>
      <rPr>
        <b/>
        <sz val="11"/>
        <color rgb="FFC00000"/>
        <rFont val="Calibri"/>
        <family val="2"/>
      </rPr>
      <t xml:space="preserve"> 
</t>
    </r>
    <r>
      <rPr>
        <b/>
        <sz val="11"/>
        <color rgb="FF000000"/>
        <rFont val="Calibri"/>
        <family val="2"/>
      </rPr>
      <t xml:space="preserve">VALOR ASEGURADO: </t>
    </r>
    <r>
      <rPr>
        <sz val="11"/>
        <color rgb="FF000000"/>
        <rFont val="Calibri"/>
        <family val="2"/>
      </rPr>
      <t xml:space="preserve">$280.187.548
</t>
    </r>
    <r>
      <rPr>
        <b/>
        <sz val="11"/>
        <color rgb="FF000000"/>
        <rFont val="Calibri"/>
        <family val="2"/>
      </rPr>
      <t xml:space="preserve">VIGENCIAS: </t>
    </r>
    <r>
      <rPr>
        <sz val="11"/>
        <color rgb="FF000000"/>
        <rFont val="Calibri"/>
        <family val="2"/>
      </rPr>
      <t xml:space="preserve">DESDE 30/01/2019 HASTA 30/06/2020
</t>
    </r>
    <r>
      <rPr>
        <b/>
        <sz val="11"/>
        <color rgb="FF000000"/>
        <rFont val="Calibri"/>
        <family val="2"/>
      </rPr>
      <t xml:space="preserve">*PAGO DE SALARIOS PRESTACIONES SOCIALES:
</t>
    </r>
    <r>
      <rPr>
        <b/>
        <sz val="11"/>
        <color rgb="FFC65911"/>
        <rFont val="Calibri"/>
        <family val="2"/>
      </rPr>
      <t xml:space="preserve"> </t>
    </r>
    <r>
      <rPr>
        <b/>
        <sz val="11"/>
        <color rgb="FF000000"/>
        <rFont val="Calibri"/>
        <family val="2"/>
      </rPr>
      <t>VALOR ASEGURADO:</t>
    </r>
    <r>
      <rPr>
        <b/>
        <sz val="11"/>
        <color rgb="FFC65911"/>
        <rFont val="Calibri"/>
        <family val="2"/>
      </rPr>
      <t xml:space="preserve"> </t>
    </r>
    <r>
      <rPr>
        <sz val="11"/>
        <color rgb="FF000000"/>
        <rFont val="Calibri"/>
        <family val="2"/>
      </rPr>
      <t xml:space="preserve">$70.046.887,10
</t>
    </r>
    <r>
      <rPr>
        <b/>
        <sz val="11"/>
        <color rgb="FF000000"/>
        <rFont val="Calibri"/>
        <family val="2"/>
      </rPr>
      <t xml:space="preserve">VIGENCIAS: </t>
    </r>
    <r>
      <rPr>
        <sz val="11"/>
        <color rgb="FF000000"/>
        <rFont val="Calibri"/>
        <family val="2"/>
      </rPr>
      <t xml:space="preserve">DESDE 30/01/2019 HASTA 30/12/2022
</t>
    </r>
    <r>
      <rPr>
        <sz val="11"/>
        <color rgb="FFC00000"/>
        <rFont val="Calibri"/>
        <family val="2"/>
      </rPr>
      <t xml:space="preserve">
</t>
    </r>
    <r>
      <rPr>
        <b/>
        <u/>
        <sz val="11"/>
        <color rgb="FFC00000"/>
        <rFont val="Calibri"/>
        <family val="2"/>
      </rPr>
      <t>*ESTABILIDAD Y CALIDAD DE LA OBRA:</t>
    </r>
    <r>
      <rPr>
        <b/>
        <u/>
        <sz val="11"/>
        <color rgb="FFC65911"/>
        <rFont val="Calibri"/>
        <family val="2"/>
      </rPr>
      <t xml:space="preserve"> 
</t>
    </r>
    <r>
      <rPr>
        <b/>
        <sz val="11"/>
        <color rgb="FFC00000"/>
        <rFont val="Calibri"/>
        <family val="2"/>
      </rPr>
      <t>VALOR ASEGURADO:</t>
    </r>
    <r>
      <rPr>
        <b/>
        <sz val="11"/>
        <color rgb="FF000000"/>
        <rFont val="Calibri"/>
        <family val="2"/>
      </rPr>
      <t xml:space="preserve"> </t>
    </r>
    <r>
      <rPr>
        <sz val="11"/>
        <color rgb="FF000000"/>
        <rFont val="Calibri"/>
        <family val="2"/>
      </rPr>
      <t xml:space="preserve">$350.234.435.50
</t>
    </r>
    <r>
      <rPr>
        <b/>
        <sz val="11"/>
        <color rgb="FFC00000"/>
        <rFont val="Calibri"/>
        <family val="2"/>
      </rPr>
      <t xml:space="preserve">VIGENCIAS: </t>
    </r>
    <r>
      <rPr>
        <sz val="11"/>
        <color rgb="FF000000"/>
        <rFont val="Calibri"/>
        <family val="2"/>
      </rPr>
      <t>DESDE 29/12/2019 HASTA 29/12/2024</t>
    </r>
  </si>
  <si>
    <t>PAGO N°1 (ORDEN 240) 01/04/2019
PAGO N°2 (ORDEN 496) 10/05/2019
PAGO N° 3 (ORDEN 513) 28/05/2019
PAGO N°4 (ORDEN 653) 20/06/2019
PAGO N°5 (ORDEN 804) 31/07/2019
PAGO N°6 (ORDEN 948) 16/08/2019
PAGO N° 7 (ORDEN 1081) 13/09/2019
PAGO N° 8 (ORDEN 1240) 21/10/2019
PAGO N° 9 (ORDEN 1390) 25/11/2019
PAGO N°10 (ORDEN 1544) 10/12/2019
PAGO N° 11 07/12/2020</t>
  </si>
  <si>
    <r>
      <rPr>
        <b/>
        <u/>
        <sz val="11"/>
        <color rgb="FF000000"/>
        <rFont val="Calibri"/>
        <family val="2"/>
      </rPr>
      <t>PAGO N°1</t>
    </r>
    <r>
      <rPr>
        <u/>
        <sz val="11"/>
        <color rgb="FF000000"/>
        <rFont val="Calibri"/>
        <family val="2"/>
      </rPr>
      <t xml:space="preserve"> </t>
    </r>
    <r>
      <rPr>
        <sz val="11"/>
        <color rgb="FF000000"/>
        <rFont val="Calibri"/>
        <family val="2"/>
      </rPr>
      <t xml:space="preserve">$37.894.355,00
                  </t>
    </r>
    <r>
      <rPr>
        <u/>
        <sz val="11"/>
        <color rgb="FF000000"/>
        <rFont val="Calibri"/>
        <family val="2"/>
      </rPr>
      <t xml:space="preserve"> Descuentos:</t>
    </r>
    <r>
      <rPr>
        <sz val="11"/>
        <color rgb="FF000000"/>
        <rFont val="Calibri"/>
        <family val="2"/>
      </rPr>
      <t xml:space="preserve"> $ 4.789.338.00
</t>
    </r>
    <r>
      <rPr>
        <b/>
        <sz val="11"/>
        <color rgb="FF000000"/>
        <rFont val="Calibri"/>
        <family val="2"/>
      </rPr>
      <t xml:space="preserve">                  </t>
    </r>
    <r>
      <rPr>
        <b/>
        <u/>
        <sz val="11"/>
        <color rgb="FFC00000"/>
        <rFont val="Calibri"/>
        <family val="2"/>
      </rPr>
      <t>NETO A PAGAR</t>
    </r>
    <r>
      <rPr>
        <u/>
        <sz val="11"/>
        <color rgb="FFC00000"/>
        <rFont val="Calibri"/>
        <family val="2"/>
      </rPr>
      <t xml:space="preserve">: </t>
    </r>
    <r>
      <rPr>
        <b/>
        <u/>
        <sz val="11"/>
        <color rgb="FFC00000"/>
        <rFont val="Calibri"/>
        <family val="2"/>
      </rPr>
      <t xml:space="preserve">33.105.017.00
</t>
    </r>
    <r>
      <rPr>
        <b/>
        <u/>
        <sz val="11"/>
        <color rgb="FF000000"/>
        <rFont val="Calibri"/>
        <family val="2"/>
      </rPr>
      <t>PAGO N°2</t>
    </r>
    <r>
      <rPr>
        <sz val="11"/>
        <color rgb="FF000000"/>
        <rFont val="Calibri"/>
        <family val="2"/>
      </rPr>
      <t xml:space="preserve"> $18.947.177,00
                   </t>
    </r>
    <r>
      <rPr>
        <u/>
        <sz val="11"/>
        <color rgb="FF000000"/>
        <rFont val="Calibri"/>
        <family val="2"/>
      </rPr>
      <t>Descuentos:</t>
    </r>
    <r>
      <rPr>
        <sz val="11"/>
        <color rgb="FF000000"/>
        <rFont val="Calibri"/>
        <family val="2"/>
      </rPr>
      <t xml:space="preserve"> $ 2.394.669,00
                   </t>
    </r>
    <r>
      <rPr>
        <b/>
        <u/>
        <sz val="11"/>
        <color rgb="FFC00000"/>
        <rFont val="Calibri"/>
        <family val="2"/>
      </rPr>
      <t xml:space="preserve">NETO A PAGAR: 16.552.508,00
</t>
    </r>
    <r>
      <rPr>
        <b/>
        <sz val="11"/>
        <color rgb="FF000000"/>
        <rFont val="Calibri"/>
        <family val="2"/>
      </rPr>
      <t>PAGO N°3</t>
    </r>
    <r>
      <rPr>
        <sz val="11"/>
        <color rgb="FF000000"/>
        <rFont val="Calibri"/>
        <family val="2"/>
      </rPr>
      <t xml:space="preserve"> $18.947.177,00
                   </t>
    </r>
    <r>
      <rPr>
        <u/>
        <sz val="11"/>
        <color rgb="FF000000"/>
        <rFont val="Calibri"/>
        <family val="2"/>
      </rPr>
      <t>Descuentos:</t>
    </r>
    <r>
      <rPr>
        <sz val="11"/>
        <color rgb="FF000000"/>
        <rFont val="Calibri"/>
        <family val="2"/>
      </rPr>
      <t xml:space="preserve"> $ 2.394.669,00
                   </t>
    </r>
    <r>
      <rPr>
        <b/>
        <u/>
        <sz val="11"/>
        <color rgb="FFC00000"/>
        <rFont val="Calibri"/>
        <family val="2"/>
      </rPr>
      <t xml:space="preserve">NETO A PAGAR: $16.552.508,00
</t>
    </r>
    <r>
      <rPr>
        <b/>
        <sz val="11"/>
        <color rgb="FF000000"/>
        <rFont val="Calibri"/>
        <family val="2"/>
      </rPr>
      <t>PAGO N°4</t>
    </r>
    <r>
      <rPr>
        <sz val="11"/>
        <color rgb="FF000000"/>
        <rFont val="Calibri"/>
        <family val="2"/>
      </rPr>
      <t xml:space="preserve"> $18.947.177,00
                   </t>
    </r>
    <r>
      <rPr>
        <u/>
        <sz val="11"/>
        <color rgb="FF000000"/>
        <rFont val="Calibri"/>
        <family val="2"/>
      </rPr>
      <t>Descuentos:</t>
    </r>
    <r>
      <rPr>
        <sz val="11"/>
        <color rgb="FF000000"/>
        <rFont val="Calibri"/>
        <family val="2"/>
      </rPr>
      <t xml:space="preserve"> $ 2.394.669,00
                   </t>
    </r>
    <r>
      <rPr>
        <b/>
        <u/>
        <sz val="11"/>
        <color rgb="FFC00000"/>
        <rFont val="Calibri"/>
        <family val="2"/>
      </rPr>
      <t xml:space="preserve">NETO A PAGAR: $ 16.552.508,00
</t>
    </r>
    <r>
      <rPr>
        <b/>
        <sz val="11"/>
        <color rgb="FF000000"/>
        <rFont val="Calibri"/>
        <family val="2"/>
      </rPr>
      <t>PAGO N°5</t>
    </r>
    <r>
      <rPr>
        <sz val="11"/>
        <color rgb="FF000000"/>
        <rFont val="Calibri"/>
        <family val="2"/>
      </rPr>
      <t xml:space="preserve"> $156.951.642,00
                   </t>
    </r>
    <r>
      <rPr>
        <u/>
        <sz val="11"/>
        <color rgb="FF000000"/>
        <rFont val="Calibri"/>
        <family val="2"/>
      </rPr>
      <t xml:space="preserve">Descuentos:12.854.339,00
</t>
    </r>
    <r>
      <rPr>
        <sz val="11"/>
        <color rgb="FF000000"/>
        <rFont val="Calibri"/>
        <family val="2"/>
      </rPr>
      <t xml:space="preserve">                   </t>
    </r>
    <r>
      <rPr>
        <b/>
        <u/>
        <sz val="11"/>
        <color rgb="FFC00000"/>
        <rFont val="Calibri"/>
        <family val="2"/>
      </rPr>
      <t xml:space="preserve">NETO A PAGAR:144.097.303,00
</t>
    </r>
    <r>
      <rPr>
        <b/>
        <sz val="11"/>
        <color rgb="FF000000"/>
        <rFont val="Calibri"/>
        <family val="2"/>
      </rPr>
      <t>PAGO N°6</t>
    </r>
    <r>
      <rPr>
        <sz val="11"/>
        <color rgb="FF000000"/>
        <rFont val="Calibri"/>
        <family val="2"/>
      </rPr>
      <t xml:space="preserve"> $93.594.781
                   </t>
    </r>
    <r>
      <rPr>
        <u/>
        <sz val="11"/>
        <color rgb="FF000000"/>
        <rFont val="Calibri"/>
        <family val="2"/>
      </rPr>
      <t xml:space="preserve">Descuentos: $ 7.665.413,00
</t>
    </r>
    <r>
      <rPr>
        <sz val="11"/>
        <color rgb="FF000000"/>
        <rFont val="Calibri"/>
        <family val="2"/>
      </rPr>
      <t xml:space="preserve">                   </t>
    </r>
    <r>
      <rPr>
        <b/>
        <u/>
        <sz val="11"/>
        <color rgb="FFC00000"/>
        <rFont val="Calibri"/>
        <family val="2"/>
      </rPr>
      <t xml:space="preserve">NETO A PAGAR: $85.929.368,00
</t>
    </r>
    <r>
      <rPr>
        <b/>
        <sz val="11"/>
        <color rgb="FF000000"/>
        <rFont val="Calibri"/>
        <family val="2"/>
      </rPr>
      <t>PAGO N°7</t>
    </r>
    <r>
      <rPr>
        <sz val="11"/>
        <color rgb="FF000000"/>
        <rFont val="Calibri"/>
        <family val="2"/>
      </rPr>
      <t xml:space="preserve"> $ 301.474.661,00
                   </t>
    </r>
    <r>
      <rPr>
        <u/>
        <sz val="11"/>
        <color rgb="FF000000"/>
        <rFont val="Calibri"/>
        <family val="2"/>
      </rPr>
      <t xml:space="preserve">Descuentos: $ 24.690.774,00
</t>
    </r>
    <r>
      <rPr>
        <sz val="11"/>
        <color rgb="FF000000"/>
        <rFont val="Calibri"/>
        <family val="2"/>
      </rPr>
      <t xml:space="preserve">                  </t>
    </r>
    <r>
      <rPr>
        <b/>
        <u/>
        <sz val="11"/>
        <color rgb="FFC00000"/>
        <rFont val="Calibri"/>
        <family val="2"/>
      </rPr>
      <t xml:space="preserve"> NETO A PAGAR: $ 276.783.887.00
</t>
    </r>
    <r>
      <rPr>
        <b/>
        <sz val="11"/>
        <color rgb="FF000000"/>
        <rFont val="Calibri"/>
        <family val="2"/>
      </rPr>
      <t>PAGO N°8</t>
    </r>
    <r>
      <rPr>
        <sz val="11"/>
        <color rgb="FF000000"/>
        <rFont val="Calibri"/>
        <family val="2"/>
      </rPr>
      <t xml:space="preserve"> 82.580.267
                   </t>
    </r>
    <r>
      <rPr>
        <u/>
        <sz val="11"/>
        <color rgb="FF000000"/>
        <rFont val="Calibri"/>
        <family val="2"/>
      </rPr>
      <t xml:space="preserve">Descuentos: $ 6.763.323,00
</t>
    </r>
    <r>
      <rPr>
        <sz val="11"/>
        <color rgb="FF000000"/>
        <rFont val="Calibri"/>
        <family val="2"/>
      </rPr>
      <t xml:space="preserve">                   </t>
    </r>
    <r>
      <rPr>
        <b/>
        <u/>
        <sz val="11"/>
        <color rgb="FFC00000"/>
        <rFont val="Calibri"/>
        <family val="2"/>
      </rPr>
      <t xml:space="preserve">NETO A PAGAR: $ 75.816.944,00
</t>
    </r>
    <r>
      <rPr>
        <b/>
        <sz val="11"/>
        <color rgb="FF000000"/>
        <rFont val="Calibri"/>
        <family val="2"/>
      </rPr>
      <t>PAGO N°9</t>
    </r>
    <r>
      <rPr>
        <sz val="11"/>
        <color rgb="FF000000"/>
        <rFont val="Calibri"/>
        <family val="2"/>
      </rPr>
      <t xml:space="preserve"> $350.496.959
                   </t>
    </r>
    <r>
      <rPr>
        <u/>
        <sz val="11"/>
        <color rgb="FF000000"/>
        <rFont val="Calibri"/>
        <family val="2"/>
      </rPr>
      <t xml:space="preserve">Descuentos: $ 28.705.701,00
</t>
    </r>
    <r>
      <rPr>
        <sz val="11"/>
        <color rgb="FF000000"/>
        <rFont val="Calibri"/>
        <family val="2"/>
      </rPr>
      <t xml:space="preserve">                   </t>
    </r>
    <r>
      <rPr>
        <b/>
        <u/>
        <sz val="11"/>
        <color rgb="FFC00000"/>
        <rFont val="Calibri"/>
        <family val="2"/>
      </rPr>
      <t xml:space="preserve">NETO A PAGAR: $ 321.791.258,00
</t>
    </r>
    <r>
      <rPr>
        <b/>
        <sz val="11"/>
        <color rgb="FF000000"/>
        <rFont val="Calibri"/>
        <family val="2"/>
      </rPr>
      <t>PAGO N°10</t>
    </r>
    <r>
      <rPr>
        <sz val="11"/>
        <color rgb="FF000000"/>
        <rFont val="Calibri"/>
        <family val="2"/>
      </rPr>
      <t xml:space="preserve"> $189.581.038
                   </t>
    </r>
    <r>
      <rPr>
        <u/>
        <sz val="11"/>
        <color rgb="FF000000"/>
        <rFont val="Calibri"/>
        <family val="2"/>
      </rPr>
      <t xml:space="preserve">Descuentos: $ 15.526.687,00
</t>
    </r>
    <r>
      <rPr>
        <sz val="11"/>
        <color rgb="FF000000"/>
        <rFont val="Calibri"/>
        <family val="2"/>
      </rPr>
      <t xml:space="preserve">                   </t>
    </r>
    <r>
      <rPr>
        <b/>
        <u/>
        <sz val="11"/>
        <color rgb="FFC00000"/>
        <rFont val="Calibri"/>
        <family val="2"/>
      </rPr>
      <t xml:space="preserve">NETO A PAGAR: $ 174.054.351,00
</t>
    </r>
    <r>
      <rPr>
        <b/>
        <sz val="11"/>
        <color rgb="FF000000"/>
        <rFont val="Calibri"/>
        <family val="2"/>
      </rPr>
      <t>PAGO N°11:</t>
    </r>
    <r>
      <rPr>
        <sz val="11"/>
        <color rgb="FF000000"/>
        <rFont val="Calibri"/>
        <family val="2"/>
      </rPr>
      <t xml:space="preserve"> $131.522.507                                                             
                     </t>
    </r>
    <r>
      <rPr>
        <u/>
        <sz val="11"/>
        <color rgb="FF000000"/>
        <rFont val="Calibri"/>
        <family val="2"/>
      </rPr>
      <t xml:space="preserve"> Descuentos: $ 10.771.693
</t>
    </r>
    <r>
      <rPr>
        <sz val="11"/>
        <color rgb="FF000000"/>
        <rFont val="Calibri"/>
        <family val="2"/>
      </rPr>
      <t xml:space="preserve">                  </t>
    </r>
    <r>
      <rPr>
        <b/>
        <u/>
        <sz val="11"/>
        <color rgb="FFC00000"/>
        <rFont val="Calibri"/>
        <family val="2"/>
      </rPr>
      <t xml:space="preserve"> NETO A PAGAR: $ 120.750.816</t>
    </r>
  </si>
  <si>
    <t xml:space="preserve">*Pendiente </t>
  </si>
  <si>
    <t>CONSTRUIR 2 PARQUES VECINALES Y/O DE BOLSILLO</t>
  </si>
  <si>
    <r>
      <t xml:space="preserve">Muricio Bohorquez 
</t>
    </r>
    <r>
      <rPr>
        <b/>
        <sz val="11"/>
        <rFont val="Calibri"/>
        <family val="2"/>
      </rPr>
      <t xml:space="preserve">Dr Cesar Corredor (Liquidacion) </t>
    </r>
  </si>
  <si>
    <r>
      <t xml:space="preserve">* 13/07/2021 Radicaron RCD, y PGA.  Reiterar oficio Correo - llamarlos 
* 13/07/2021 Dr Rafael actualizacion de Polizas y Subir al Secop (Oficio) cesar
* 13/07/2021 Revisada la Información cantidades y los informes correspondientes a la Liquidacion. (Soportes hasta la Entrega) 140 Folios  Observacoines.  para radicar las 2 Cuentas, No se tiene Radicado.  </t>
    </r>
    <r>
      <rPr>
        <b/>
        <sz val="11"/>
        <color theme="1"/>
        <rFont val="Calibri"/>
        <family val="2"/>
      </rPr>
      <t xml:space="preserve"> ( Ing Mauricio - Arq Ricardo)</t>
    </r>
    <r>
      <rPr>
        <sz val="11"/>
        <color theme="1"/>
        <rFont val="Calibri"/>
        <family val="2"/>
      </rPr>
      <t xml:space="preserve">
</t>
    </r>
    <r>
      <rPr>
        <sz val="11"/>
        <color rgb="FFFF0000"/>
        <rFont val="Calibri"/>
        <family val="2"/>
      </rPr>
      <t>* 30/10/2020 La factura Ingresada a el Area contable.</t>
    </r>
    <r>
      <rPr>
        <sz val="11"/>
        <color theme="1"/>
        <rFont val="Calibri"/>
        <family val="2"/>
      </rPr>
      <t xml:space="preserve">
</t>
    </r>
    <r>
      <rPr>
        <b/>
        <sz val="11"/>
        <color theme="1"/>
        <rFont val="Calibri"/>
        <family val="2"/>
      </rPr>
      <t>*13/07/2021 Mal Archivado, se debe hacer un trtamento con  memorando de pasar los archivos que se encuentran en la carpeta 144, y pasarlos a el 149.  ( Ing Mauricio - Arq Ricardo)</t>
    </r>
    <r>
      <rPr>
        <sz val="11"/>
        <color theme="1"/>
        <rFont val="Calibri"/>
        <family val="2"/>
      </rPr>
      <t xml:space="preserve">
* Revisar Polizas. ( Ing Mauricio - Arq Ricardo)</t>
    </r>
  </si>
  <si>
    <t>144-2018</t>
  </si>
  <si>
    <t>REALIZAR POR EL SISTEMA DE PRECIO GLOBAL FIJO LA INTERVENTORÍA TÉCNICA, ADMINISTRATIVA, FINANCIERA Y JURÍDICA PARA LA CONSTRUCCION Y LOS ESTUDIOS Y DISEÑOS TÉCNICOS DE INGENIERÍA Y ARQUITECTURA DEL PARQUE VECINAL CON CODIGO IDRD 02-214 BOSQUE EL RETIRO DEL SISTEMA DISTRITAL DE PARQUES DE BOGOTÁ, LOCALIDAD DE CHAPINERO CON CARGO AL PROYECTO 1300</t>
  </si>
  <si>
    <t>FDLCH-CM-007-2018</t>
  </si>
  <si>
    <t>SOLIUN SAS 
NIT: 9007684580
REPRESENTANTE LEGAL
JEISON ORLANDO DELGADO
Correo: licitaciones@soluinsas.com
civil.delgado@hotmail.com
Cel: 301 319 0819</t>
  </si>
  <si>
    <t>https://www.secop.gov.co/CO1BusinessLine/Tendering/ContractNoticeView/Index?prevCtxLbl=Buscar+procesos&amp;prevCtxUrl=https%3a%2f%2fwww.secop.gov.co%3a443%2fCO1BusinessLine%2fTendering%2fContractNoticeManagement%2fIndex&amp;notice=CO1.NTC.620190</t>
  </si>
  <si>
    <t>ADICION No.1:  TREINTA Y CUATRO MILLONES DOSCIENTOS SETENTA Y DOS MIL CUATROSCIENTOS SESENTA Y SIETE ($34.272.467)</t>
  </si>
  <si>
    <t>PANO N°1 $15.422.610
PAGO N°2 $15.422.610
PAGO N°3 $15.422.610
PAGO N°4 $15.422.610
PAGO N°5 $15.422.610
PAGO N°6 $$15.422.610
PAGO N°7 $15.422.610
PAGO N°8 $15.422.610
PAGO N°9 $15.422.610
PAGO N°10 $30.845.216
PAGO N°11: 18.849.563</t>
  </si>
  <si>
    <t>MAURICIO BOHORQUEZ</t>
  </si>
  <si>
    <t>154-2018</t>
  </si>
  <si>
    <t>REALIZAR POR EL SISTEMA DE PRECIOS UNITARIOS FIJOS LAS OBRAS DE CONSTRUCCIÓN DEL PARQUE VECINAL LEÓN DE GREIFF CÓD. 02-050, LOCALIDAD DE CHAPINERO DEL SISTEMA DISTRITAL DE PARQUES DE BOGOTÁ, CON CARGO AL PROYECTO 1300, PLAN DE DESARROLLO LOCAL “CHAPINERO MEJOR PARA TODOS</t>
  </si>
  <si>
    <t>LP-002-2018</t>
  </si>
  <si>
    <r>
      <rPr>
        <sz val="11"/>
        <color rgb="FF00000A"/>
        <rFont val="Calibri"/>
        <family val="2"/>
      </rPr>
      <t xml:space="preserve">CONSORCIO LEÓN DE GREIFF 050
Nit. 901.241.966-1
</t>
    </r>
    <r>
      <rPr>
        <b/>
        <sz val="11"/>
        <color rgb="FF00000A"/>
        <rFont val="Calibri"/>
        <family val="2"/>
      </rPr>
      <t xml:space="preserve">Representante legal: </t>
    </r>
    <r>
      <rPr>
        <sz val="11"/>
        <color rgb="FF00000A"/>
        <rFont val="Calibri"/>
        <family val="2"/>
      </rPr>
      <t>Luis Orlando Pulido Garcia
C.C  79.554.518
Email: info@promciviles.com
Tel: 432 79 03
Cel: 313 283 0093</t>
    </r>
  </si>
  <si>
    <t>https://www.secop.gov.co/CO1BusinessLine/Tendering/BuyerWorkArea/Index?docUniqueIdentifier=CO1.BDOS.593282&amp;prevCtxUrl=https%3a%2f%2fwww.secop.gov.co%2fCO1BusinessLine%2fTendering%2fBuyerDossierWorkspace%2fIndex%3freference%3d2018%26createDateFrom%3d01%2f01%2f2018+16%3a29%3a00%26createDateTo%3d25%2f01%2f2023+16%3a29%3a00%26filteringState%3d2%26sortingState%3dLastCreatedASC%26showAdvancedSearch%3dTrue%26showAdvancedSearchFields%3dFalse%26advSrchFolderCode%3dALL%26selectedDossier%3dCO1.BDOS.593282%26selectedRequest%3dCO1.REQ.634322%26&amp;prevCtxLbl=Procesos+de+la+Entidad+Estatal</t>
  </si>
  <si>
    <t>https://community.secop.gov.co/Public/Tendering/OpportunityDetail/Index?noticeUID=CO1.NTC.609800&amp;isFromPublicArea=True&amp;isModal=False</t>
  </si>
  <si>
    <t xml:space="preserve">EJECUCIÓN </t>
  </si>
  <si>
    <r>
      <rPr>
        <b/>
        <sz val="11"/>
        <color rgb="FFC00000"/>
        <rFont val="Calibri"/>
      </rPr>
      <t xml:space="preserve">SUSPENSIÓN No. 01
</t>
    </r>
    <r>
      <rPr>
        <sz val="11"/>
        <color rgb="FF000000"/>
        <rFont val="Calibri"/>
      </rPr>
      <t xml:space="preserve">FECHA DE SUSPENSIÓN No. 01: Desde el 12/04/2019 hasta el 11/05/2019
PLAZO DE SUSPENSIÓN No. 01: Treinta (30) días
</t>
    </r>
    <r>
      <rPr>
        <b/>
        <sz val="11"/>
        <color rgb="FF000000"/>
        <rFont val="Calibri"/>
      </rPr>
      <t xml:space="preserve">REINICIO No. 1: </t>
    </r>
    <r>
      <rPr>
        <sz val="11"/>
        <color rgb="FF000000"/>
        <rFont val="Calibri"/>
      </rPr>
      <t xml:space="preserve">11/05/2019
</t>
    </r>
    <r>
      <rPr>
        <b/>
        <sz val="11"/>
        <color rgb="FFC00000"/>
        <rFont val="Calibri"/>
      </rPr>
      <t xml:space="preserve">SUSPENSIÓN No. 02
</t>
    </r>
    <r>
      <rPr>
        <sz val="11"/>
        <color rgb="FF000000"/>
        <rFont val="Calibri"/>
      </rPr>
      <t xml:space="preserve">FECHA DE SUSPENSIÓN No. 02: Desde el 13/05/2019 hasta el 11/06/2019
PLAZO DE SUSPENSIÓN No. 02: Treinta (30) días
</t>
    </r>
    <r>
      <rPr>
        <sz val="11"/>
        <color rgb="FFFF0000"/>
        <rFont val="Calibri"/>
      </rPr>
      <t xml:space="preserve">
</t>
    </r>
    <r>
      <rPr>
        <b/>
        <sz val="11"/>
        <color rgb="FF000000"/>
        <rFont val="Calibri"/>
      </rPr>
      <t xml:space="preserve">REINICIO No. 2: </t>
    </r>
    <r>
      <rPr>
        <sz val="11"/>
        <color rgb="FF000000"/>
        <rFont val="Calibri"/>
      </rPr>
      <t xml:space="preserve">12/06/2019
</t>
    </r>
    <r>
      <rPr>
        <b/>
        <sz val="11"/>
        <color rgb="FFC00000"/>
        <rFont val="Calibri"/>
      </rPr>
      <t xml:space="preserve">SUSPENSIÓN No. 03
</t>
    </r>
    <r>
      <rPr>
        <sz val="11"/>
        <color rgb="FF000000"/>
        <rFont val="Calibri"/>
      </rPr>
      <t xml:space="preserve">FECHA DE SUSPENSIÓN No. 03: Desde el 26/07/2019 hasta el 25/08/2019
PLAZO DE SUSPENSIÓN No. 03: Treinta (30) días
</t>
    </r>
    <r>
      <rPr>
        <b/>
        <sz val="11"/>
        <color rgb="FF000000"/>
        <rFont val="Calibri"/>
      </rPr>
      <t>REINICIO No. 3:</t>
    </r>
    <r>
      <rPr>
        <sz val="11"/>
        <color rgb="FF000000"/>
        <rFont val="Calibri"/>
      </rPr>
      <t xml:space="preserve"> 26/08/2019
</t>
    </r>
    <r>
      <rPr>
        <b/>
        <sz val="11"/>
        <color rgb="FFC00000"/>
        <rFont val="Calibri"/>
      </rPr>
      <t xml:space="preserve">SUSPENSIÓN No. 04
</t>
    </r>
    <r>
      <rPr>
        <sz val="11"/>
        <color rgb="FF000000"/>
        <rFont val="Calibri"/>
      </rPr>
      <t xml:space="preserve">FECHA DE SUSPENSIÓN No. 04: Desde el 26/08/2019 hasta el 25/09/2019
PLAZO DE SUSPENSIÓN No. 04: Treinta (30) días
</t>
    </r>
    <r>
      <rPr>
        <b/>
        <sz val="11"/>
        <color rgb="FF000000"/>
        <rFont val="Calibri"/>
      </rPr>
      <t xml:space="preserve">REINICIO No. 4: </t>
    </r>
    <r>
      <rPr>
        <sz val="11"/>
        <color rgb="FF000000"/>
        <rFont val="Calibri"/>
      </rPr>
      <t xml:space="preserve">26/09/2019
</t>
    </r>
    <r>
      <rPr>
        <b/>
        <sz val="11"/>
        <color rgb="FFC00000"/>
        <rFont val="Calibri"/>
      </rPr>
      <t xml:space="preserve">SUSPENSIÓN No. 05
</t>
    </r>
    <r>
      <rPr>
        <sz val="11"/>
        <color rgb="FF000000"/>
        <rFont val="Calibri"/>
      </rPr>
      <t xml:space="preserve">FECHA DE SUSPENSIÓN No. 05: Desde el 26/09/2019 hasta el 10/11/2019
PLAZO DE SUSPENSIÓN No. 05: Cuarenta y cinco (45) días
</t>
    </r>
    <r>
      <rPr>
        <b/>
        <sz val="11"/>
        <color rgb="FF000000"/>
        <rFont val="Calibri"/>
      </rPr>
      <t>REINICIO No. 5:</t>
    </r>
    <r>
      <rPr>
        <sz val="11"/>
        <color rgb="FF000000"/>
        <rFont val="Calibri"/>
      </rPr>
      <t xml:space="preserve"> 11/11/2019
</t>
    </r>
    <r>
      <rPr>
        <b/>
        <sz val="11"/>
        <color rgb="FFC00000"/>
        <rFont val="Calibri"/>
      </rPr>
      <t xml:space="preserve">PRORROGA No. 01
</t>
    </r>
    <r>
      <rPr>
        <b/>
        <sz val="11"/>
        <color rgb="FF000000"/>
        <rFont val="Calibri"/>
      </rPr>
      <t>FECHA DE PRORROGA No. 01:</t>
    </r>
    <r>
      <rPr>
        <sz val="11"/>
        <color rgb="FF000000"/>
        <rFont val="Calibri"/>
      </rPr>
      <t xml:space="preserve"> Desde el 19/11/2019 hasta el 03/01/2020 
</t>
    </r>
    <r>
      <rPr>
        <b/>
        <sz val="11"/>
        <color rgb="FF000000"/>
        <rFont val="Calibri"/>
      </rPr>
      <t xml:space="preserve">PLAZO DE PRORROGA No. 01: </t>
    </r>
    <r>
      <rPr>
        <sz val="11"/>
        <color rgb="FF000000"/>
        <rFont val="Calibri"/>
      </rPr>
      <t xml:space="preserve">Cuarenta y cinco (45) días
</t>
    </r>
  </si>
  <si>
    <t xml:space="preserve">Seguros del Estado S.A.
Póliza de Cumplimiento No. 11-44-101131614
Póliza de RCE No. 11-40-101030972	</t>
  </si>
  <si>
    <r>
      <rPr>
        <sz val="11"/>
        <color rgb="FF000000"/>
        <rFont val="Calibri"/>
        <family val="2"/>
      </rPr>
      <t xml:space="preserve">
</t>
    </r>
    <r>
      <rPr>
        <sz val="11"/>
        <color rgb="FFC00000"/>
        <rFont val="Calibri"/>
        <family val="2"/>
      </rPr>
      <t xml:space="preserve">* CUMPLIMIENTO DEL CONTRATO 
</t>
    </r>
    <r>
      <rPr>
        <b/>
        <sz val="11"/>
        <color rgb="FF000000"/>
        <rFont val="Calibri"/>
        <family val="2"/>
      </rPr>
      <t>FECHA INICIAL</t>
    </r>
    <r>
      <rPr>
        <sz val="11"/>
        <color rgb="FF000000"/>
        <rFont val="Calibri"/>
        <family val="2"/>
      </rPr>
      <t xml:space="preserve">: 06/02/2019
</t>
    </r>
    <r>
      <rPr>
        <b/>
        <sz val="11"/>
        <color rgb="FF000000"/>
        <rFont val="Calibri"/>
        <family val="2"/>
      </rPr>
      <t>FECHA DE VENCIMIENTO:</t>
    </r>
    <r>
      <rPr>
        <sz val="11"/>
        <color rgb="FF000000"/>
        <rFont val="Calibri"/>
        <family val="2"/>
      </rPr>
      <t xml:space="preserve"> 31/12/2020
</t>
    </r>
    <r>
      <rPr>
        <b/>
        <sz val="11"/>
        <color rgb="FF000000"/>
        <rFont val="Calibri"/>
        <family val="2"/>
      </rPr>
      <t>VALOR ASEGURADO:</t>
    </r>
    <r>
      <rPr>
        <sz val="11"/>
        <color rgb="FF000000"/>
        <rFont val="Calibri"/>
        <family val="2"/>
      </rPr>
      <t xml:space="preserve"> $ 203.128.367,40
</t>
    </r>
    <r>
      <rPr>
        <sz val="11"/>
        <color rgb="FFC00000"/>
        <rFont val="Calibri"/>
        <family val="2"/>
      </rPr>
      <t xml:space="preserve">* ESTABILIDAD Y CALIDAD DE LA OBRA 
</t>
    </r>
    <r>
      <rPr>
        <b/>
        <sz val="11"/>
        <color rgb="FF000000"/>
        <rFont val="Calibri"/>
        <family val="2"/>
      </rPr>
      <t>FECHA INICIAL:</t>
    </r>
    <r>
      <rPr>
        <sz val="11"/>
        <color rgb="FF000000"/>
        <rFont val="Calibri"/>
        <family val="2"/>
      </rPr>
      <t xml:space="preserve"> 03/02/2020
</t>
    </r>
    <r>
      <rPr>
        <b/>
        <sz val="11"/>
        <color rgb="FF000000"/>
        <rFont val="Calibri"/>
        <family val="2"/>
      </rPr>
      <t>FECHA DE VENCIMIENTO</t>
    </r>
    <r>
      <rPr>
        <sz val="11"/>
        <color rgb="FF000000"/>
        <rFont val="Calibri"/>
        <family val="2"/>
      </rPr>
      <t xml:space="preserve">: 03/02/2025
</t>
    </r>
    <r>
      <rPr>
        <b/>
        <sz val="11"/>
        <color rgb="FF000000"/>
        <rFont val="Calibri"/>
        <family val="2"/>
      </rPr>
      <t>VALOR ASEGURADO</t>
    </r>
    <r>
      <rPr>
        <sz val="11"/>
        <color rgb="FF000000"/>
        <rFont val="Calibri"/>
        <family val="2"/>
      </rPr>
      <t xml:space="preserve">: $ 253.910.460,00
</t>
    </r>
    <r>
      <rPr>
        <sz val="11"/>
        <color rgb="FFC00000"/>
        <rFont val="Calibri"/>
        <family val="2"/>
      </rPr>
      <t xml:space="preserve">* PAGO DE SALARIOS PRESTACIONES SOCIALES E INDEMINZACIONES LABORALES
</t>
    </r>
    <r>
      <rPr>
        <b/>
        <sz val="11"/>
        <color rgb="FF000000"/>
        <rFont val="Calibri"/>
        <family val="2"/>
      </rPr>
      <t>FECHA INICIAL:</t>
    </r>
    <r>
      <rPr>
        <sz val="11"/>
        <color rgb="FF000000"/>
        <rFont val="Calibri"/>
        <family val="2"/>
      </rPr>
      <t xml:space="preserve"> 06/02/2019
</t>
    </r>
    <r>
      <rPr>
        <b/>
        <sz val="11"/>
        <color rgb="FF000000"/>
        <rFont val="Calibri"/>
        <family val="2"/>
      </rPr>
      <t>FECHA DE VENCIMIENTO:</t>
    </r>
    <r>
      <rPr>
        <sz val="11"/>
        <color rgb="FF000000"/>
        <rFont val="Calibri"/>
        <family val="2"/>
      </rPr>
      <t xml:space="preserve"> 03/01/2023
</t>
    </r>
    <r>
      <rPr>
        <b/>
        <sz val="11"/>
        <color rgb="FF000000"/>
        <rFont val="Calibri"/>
        <family val="2"/>
      </rPr>
      <t>VALOR ASEGURADO:</t>
    </r>
    <r>
      <rPr>
        <sz val="11"/>
        <color rgb="FF000000"/>
        <rFont val="Calibri"/>
        <family val="2"/>
      </rPr>
      <t xml:space="preserve"> $ 50.782.091,85
</t>
    </r>
  </si>
  <si>
    <r>
      <rPr>
        <sz val="11"/>
        <color rgb="FFC00000"/>
        <rFont val="Calibri"/>
        <family val="2"/>
      </rPr>
      <t xml:space="preserve">
PAGO No. 01</t>
    </r>
    <r>
      <rPr>
        <sz val="11"/>
        <color rgb="FF000000"/>
        <rFont val="Calibri"/>
        <family val="2"/>
      </rPr>
      <t>:</t>
    </r>
    <r>
      <rPr>
        <u/>
        <sz val="11"/>
        <color rgb="FF000000"/>
        <rFont val="Calibri"/>
        <family val="2"/>
      </rPr>
      <t xml:space="preserve"> NÚMERO DOCUMENTO CONTABLE:</t>
    </r>
    <r>
      <rPr>
        <sz val="11"/>
        <color rgb="FF000000"/>
        <rFont val="Calibri"/>
        <family val="2"/>
      </rPr>
      <t xml:space="preserve"> ORDEN 632
FECHA DE ESTADO: 17/06/2019
</t>
    </r>
    <r>
      <rPr>
        <sz val="11"/>
        <color rgb="FFC00000"/>
        <rFont val="Calibri"/>
        <family val="2"/>
      </rPr>
      <t xml:space="preserve">PAGO No. 02: </t>
    </r>
    <r>
      <rPr>
        <u/>
        <sz val="11"/>
        <color rgb="FF000000"/>
        <rFont val="Calibri"/>
        <family val="2"/>
      </rPr>
      <t>NÚMERO DOCUMENTO CONTABLE</t>
    </r>
    <r>
      <rPr>
        <sz val="11"/>
        <color rgb="FF000000"/>
        <rFont val="Calibri"/>
        <family val="2"/>
      </rPr>
      <t xml:space="preserve">: (ORDEN 798
FECHA DE ESTADO:23/07/2019
</t>
    </r>
    <r>
      <rPr>
        <sz val="11"/>
        <color rgb="FFC00000"/>
        <rFont val="Calibri"/>
        <family val="2"/>
      </rPr>
      <t>PAGO No. 03:</t>
    </r>
    <r>
      <rPr>
        <sz val="11"/>
        <color rgb="FF000000"/>
        <rFont val="Calibri"/>
        <family val="2"/>
      </rPr>
      <t xml:space="preserve"> </t>
    </r>
    <r>
      <rPr>
        <u/>
        <sz val="11"/>
        <color rgb="FF000000"/>
        <rFont val="Calibri"/>
        <family val="2"/>
      </rPr>
      <t>NÚMERO DOCUMENTO CONTABLE:</t>
    </r>
    <r>
      <rPr>
        <sz val="11"/>
        <color rgb="FF000000"/>
        <rFont val="Calibri"/>
        <family val="2"/>
      </rPr>
      <t xml:space="preserve"> (ORDEN 1103)
 FECHA DE ESTADO: 23/09/2019
</t>
    </r>
    <r>
      <rPr>
        <sz val="11"/>
        <color rgb="FFC00000"/>
        <rFont val="Calibri"/>
        <family val="2"/>
      </rPr>
      <t>PAGO No. 04:</t>
    </r>
    <r>
      <rPr>
        <sz val="11"/>
        <color rgb="FF000000"/>
        <rFont val="Calibri"/>
        <family val="2"/>
      </rPr>
      <t xml:space="preserve"> </t>
    </r>
    <r>
      <rPr>
        <u/>
        <sz val="11"/>
        <color rgb="FF000000"/>
        <rFont val="Calibri"/>
        <family val="2"/>
      </rPr>
      <t>NÚMERO DOCUMENTO CONTABLE:</t>
    </r>
    <r>
      <rPr>
        <sz val="11"/>
        <color rgb="FF000000"/>
        <rFont val="Calibri"/>
        <family val="2"/>
      </rPr>
      <t xml:space="preserve"> (ORDEN 458)
    FECHA DE ESTADO: 16/04/2020
</t>
    </r>
    <r>
      <rPr>
        <sz val="11"/>
        <color rgb="FFC00000"/>
        <rFont val="Calibri"/>
        <family val="2"/>
      </rPr>
      <t>PAGO No. 05:</t>
    </r>
    <r>
      <rPr>
        <sz val="11"/>
        <color rgb="FF000000"/>
        <rFont val="Calibri"/>
        <family val="2"/>
      </rPr>
      <t xml:space="preserve"> </t>
    </r>
    <r>
      <rPr>
        <u/>
        <sz val="11"/>
        <color rgb="FF000000"/>
        <rFont val="Calibri"/>
        <family val="2"/>
      </rPr>
      <t>NÚMERO DOCUMENTO CONTABLE:</t>
    </r>
    <r>
      <rPr>
        <sz val="11"/>
        <color rgb="FF000000"/>
        <rFont val="Calibri"/>
        <family val="2"/>
      </rPr>
      <t xml:space="preserve"> 3000070405
FECHA DE ESTADO:  19/02/2021
</t>
    </r>
  </si>
  <si>
    <r>
      <rPr>
        <sz val="11"/>
        <color rgb="FF000000"/>
        <rFont val="Calibri"/>
        <family val="2"/>
      </rPr>
      <t xml:space="preserve">
</t>
    </r>
    <r>
      <rPr>
        <b/>
        <sz val="11"/>
        <color rgb="FFC00000"/>
        <rFont val="Calibri"/>
        <family val="2"/>
      </rPr>
      <t xml:space="preserve"> PAGO No.0</t>
    </r>
    <r>
      <rPr>
        <sz val="11"/>
        <color rgb="FF000000"/>
        <rFont val="Calibri"/>
        <family val="2"/>
      </rPr>
      <t xml:space="preserve">1: $ 101,448,246
 </t>
    </r>
    <r>
      <rPr>
        <b/>
        <u/>
        <sz val="11"/>
        <color rgb="FF000000"/>
        <rFont val="Calibri"/>
        <family val="2"/>
      </rPr>
      <t xml:space="preserve">   Otros acreedores (10%):  $ 0
    Descuentos: $ 8,308,611
</t>
    </r>
    <r>
      <rPr>
        <b/>
        <u/>
        <sz val="11"/>
        <color rgb="FFC00000"/>
        <rFont val="Calibri"/>
        <family val="2"/>
      </rPr>
      <t xml:space="preserve">NETO A PAGAR: $ 93,139,635 
</t>
    </r>
    <r>
      <rPr>
        <sz val="11"/>
        <color rgb="FF000000"/>
        <rFont val="Calibri"/>
        <family val="2"/>
      </rPr>
      <t xml:space="preserve">FOLIO 691
</t>
    </r>
    <r>
      <rPr>
        <b/>
        <sz val="11"/>
        <color rgb="FFC00000"/>
        <rFont val="Calibri"/>
        <family val="2"/>
      </rPr>
      <t xml:space="preserve"> PAGO No.02:</t>
    </r>
    <r>
      <rPr>
        <sz val="11"/>
        <color rgb="FF000000"/>
        <rFont val="Calibri"/>
        <family val="2"/>
      </rPr>
      <t xml:space="preserve"> $ 183,441,772
 </t>
    </r>
    <r>
      <rPr>
        <b/>
        <u/>
        <sz val="11"/>
        <color rgb="FF000000"/>
        <rFont val="Calibri"/>
        <family val="2"/>
      </rPr>
      <t xml:space="preserve">   Otros acreedores (10%):  $ 0
    Descuentos: $ 15,023,881
</t>
    </r>
    <r>
      <rPr>
        <b/>
        <u/>
        <sz val="11"/>
        <color rgb="FFC00000"/>
        <rFont val="Calibri"/>
        <family val="2"/>
      </rPr>
      <t xml:space="preserve">NETO A PAGAR: $ 168,417,891
</t>
    </r>
    <r>
      <rPr>
        <sz val="11"/>
        <color rgb="FF000000"/>
        <rFont val="Calibri"/>
        <family val="2"/>
      </rPr>
      <t xml:space="preserve">FOLIO 791
</t>
    </r>
    <r>
      <rPr>
        <b/>
        <sz val="11"/>
        <color rgb="FFC00000"/>
        <rFont val="Calibri"/>
        <family val="2"/>
      </rPr>
      <t xml:space="preserve"> PAGO No.03</t>
    </r>
    <r>
      <rPr>
        <sz val="11"/>
        <color rgb="FF000000"/>
        <rFont val="Calibri"/>
        <family val="2"/>
      </rPr>
      <t xml:space="preserve">: $ 311,168,800
   </t>
    </r>
    <r>
      <rPr>
        <b/>
        <u/>
        <sz val="11"/>
        <color rgb="FF000000"/>
        <rFont val="Calibri"/>
        <family val="2"/>
      </rPr>
      <t xml:space="preserve"> Otros acreedores (10%):  $ 0
    Descuentos: $ 25,484,725
</t>
    </r>
    <r>
      <rPr>
        <b/>
        <u/>
        <sz val="11"/>
        <color rgb="FFC00000"/>
        <rFont val="Calibri"/>
        <family val="2"/>
      </rPr>
      <t xml:space="preserve">NETO A PAGAR: $ 285,684,075
</t>
    </r>
    <r>
      <rPr>
        <sz val="11"/>
        <color rgb="FF000000"/>
        <rFont val="Calibri"/>
        <family val="2"/>
      </rPr>
      <t xml:space="preserve">FOLIO 862
</t>
    </r>
    <r>
      <rPr>
        <b/>
        <sz val="11"/>
        <color rgb="FFC00000"/>
        <rFont val="Calibri"/>
        <family val="2"/>
      </rPr>
      <t xml:space="preserve"> PAGO No.04</t>
    </r>
    <r>
      <rPr>
        <sz val="11"/>
        <color rgb="FF000000"/>
        <rFont val="Calibri"/>
        <family val="2"/>
      </rPr>
      <t xml:space="preserve">: $293,051,677
    </t>
    </r>
    <r>
      <rPr>
        <b/>
        <u/>
        <sz val="11"/>
        <color rgb="FF000000"/>
        <rFont val="Calibri"/>
        <family val="2"/>
      </rPr>
      <t xml:space="preserve">Otros acreedores (10%):  $ 0
    Descuentos: $ 24,002,571
</t>
    </r>
    <r>
      <rPr>
        <b/>
        <sz val="11"/>
        <color rgb="FFC00000"/>
        <rFont val="Calibri"/>
        <family val="2"/>
      </rPr>
      <t xml:space="preserve">NETO A PAGAR: $ 269,069,106
</t>
    </r>
    <r>
      <rPr>
        <sz val="11"/>
        <color rgb="FF000000"/>
        <rFont val="Calibri"/>
        <family val="2"/>
      </rPr>
      <t xml:space="preserve">FOLIO 1264
</t>
    </r>
    <r>
      <rPr>
        <b/>
        <sz val="11"/>
        <color rgb="FFC00000"/>
        <rFont val="Calibri"/>
        <family val="2"/>
      </rPr>
      <t xml:space="preserve">PAGO No.05: </t>
    </r>
    <r>
      <rPr>
        <sz val="11"/>
        <color rgb="FF000000"/>
        <rFont val="Calibri"/>
        <family val="2"/>
      </rPr>
      <t xml:space="preserve">$99.006.073
   </t>
    </r>
    <r>
      <rPr>
        <b/>
        <u/>
        <sz val="11"/>
        <color rgb="FF000000"/>
        <rFont val="Calibri"/>
        <family val="2"/>
      </rPr>
      <t xml:space="preserve"> Otros acreedores (10%):  $ 0
    Descuentos: $ 8,108,597
</t>
    </r>
    <r>
      <rPr>
        <b/>
        <u/>
        <sz val="11"/>
        <color rgb="FFC00000"/>
        <rFont val="Calibri"/>
        <family val="2"/>
      </rPr>
      <t xml:space="preserve">NETO A PAGAR: $ 90,897,476
</t>
    </r>
    <r>
      <rPr>
        <sz val="11"/>
        <color rgb="FF000000"/>
        <rFont val="Calibri"/>
        <family val="2"/>
      </rPr>
      <t>FOLIO 2796</t>
    </r>
  </si>
  <si>
    <r>
      <t xml:space="preserve">Muricio Bohorquez  tecnica
</t>
    </r>
    <r>
      <rPr>
        <b/>
        <sz val="11"/>
        <rFont val="Calibri"/>
        <family val="2"/>
      </rPr>
      <t xml:space="preserve">Dr Anderson </t>
    </r>
  </si>
  <si>
    <r>
      <rPr>
        <sz val="11"/>
        <color rgb="FF000000"/>
        <rFont val="Calibri"/>
        <family val="2"/>
      </rPr>
      <t xml:space="preserve">* 13/07/2021 Revisar Polizas, Acta de aprobaciòn </t>
    </r>
    <r>
      <rPr>
        <b/>
        <sz val="11"/>
        <color rgb="FF000000"/>
        <rFont val="Calibri"/>
        <family val="2"/>
      </rPr>
      <t xml:space="preserve">  ( Ing Mauricio - Arq Ricardo)
</t>
    </r>
    <r>
      <rPr>
        <sz val="11"/>
        <color rgb="FF000000"/>
        <rFont val="Calibri"/>
        <family val="2"/>
      </rPr>
      <t xml:space="preserve">* 13/07/2021 Seguimiento a polizas  </t>
    </r>
    <r>
      <rPr>
        <b/>
        <sz val="11"/>
        <color rgb="FF000000"/>
        <rFont val="Calibri"/>
        <family val="2"/>
      </rPr>
      <t xml:space="preserve">(Arq Maivel Daniela)
</t>
    </r>
    <r>
      <rPr>
        <sz val="11"/>
        <color rgb="FF000000"/>
        <rFont val="Calibri"/>
        <family val="2"/>
      </rPr>
      <t xml:space="preserve">*13/07/2021 Expediente del arbol </t>
    </r>
    <r>
      <rPr>
        <b/>
        <sz val="11"/>
        <color rgb="FF000000"/>
        <rFont val="Calibri"/>
        <family val="2"/>
      </rPr>
      <t xml:space="preserve">(Cesar  - Mauricio Bohorquez)
</t>
    </r>
    <r>
      <rPr>
        <sz val="11"/>
        <color rgb="FF000000"/>
        <rFont val="Calibri"/>
        <family val="2"/>
      </rPr>
      <t xml:space="preserve">
Se observa que el contrato al día 1/02/2023 se encuentra liquidado sin embargo en la plataforma de SECOP, se encuentra en </t>
    </r>
    <r>
      <rPr>
        <b/>
        <sz val="11"/>
        <color rgb="FF000000"/>
        <rFont val="Calibri"/>
        <family val="2"/>
      </rPr>
      <t>ejecución</t>
    </r>
    <r>
      <rPr>
        <sz val="11"/>
        <color rgb="FF000000"/>
        <rFont val="Calibri"/>
        <family val="2"/>
      </rPr>
      <t xml:space="preserve"> ala fecha.                        </t>
    </r>
  </si>
  <si>
    <t>145-2018</t>
  </si>
  <si>
    <t xml:space="preserve">
REALIZAR POR EL SISTEMA DE PRECIO GLOBAL FIJO LA INTERVENTORÍA TÉCNICA, ADMINISTRATIVA, FINANCIERA Y JURÍDICA, PARA LAS OBRAS DE CONSTRUCCIÓN DEL PARQUE VECINAL LEÓN DE GREIFF CÓD. 02-050 EN LA LOCALIDAD DE CHAPINERO DEL SISTEMA DISTRITAL DE PARQUES DE BOGOTÁ, CON CARGO AL PROYECTO 1300, PLAN DE DESARROLLO LOCAL “CHAPINERO MEJOR PARA TODOS</t>
  </si>
  <si>
    <t>CMA-008-2018</t>
  </si>
  <si>
    <t xml:space="preserve"> R&amp;M CONSTRUCCIONES E INTERVENTORÍAS S.A.S
NIT: 830028126-2
Representante Legal: CESAR EDUARDO GÓMEZ GÓMEZ
Dirección: CARRERA 38 a # 25 26
TEL: (1) 2 69 79 27 </t>
  </si>
  <si>
    <t>https://www.secop.gov.co/CO1BusinessLine/Tendering/ContractNoticeView/Index?prevCtxLbl=Buscar+procesos&amp;prevCtxUrl=https%3a%2f%2fwww.secop.gov.co%3a443%2fCO1BusinessLine%2fTendering%2fContractNoticeManagement%2fIndex&amp;notice=CO1.NTC.619349#ProcedureReceipts</t>
  </si>
  <si>
    <t>https://community.secop.gov.co/Public/Tendering/OpportunityDetail/Index?noticeUID=CO1.NTC.619349&amp;isFromPublicArea=True&amp;isModal=False</t>
  </si>
  <si>
    <r>
      <rPr>
        <b/>
        <sz val="11"/>
        <color rgb="FFC00000"/>
        <rFont val="Calibri"/>
        <family val="2"/>
      </rPr>
      <t xml:space="preserve">SUSPENSIÓN No. 01
</t>
    </r>
    <r>
      <rPr>
        <sz val="11"/>
        <color rgb="FF000000"/>
        <rFont val="Calibri"/>
        <family val="2"/>
      </rPr>
      <t xml:space="preserve">FECHA DE SUSPENSIÓN No. 01: Desde el 12/04/2019 hasta el 11/05/2019
PLAZO DE SUSPENSIÓN No. 01: Treinta (30) días
</t>
    </r>
    <r>
      <rPr>
        <b/>
        <sz val="11"/>
        <color rgb="FF000000"/>
        <rFont val="Calibri"/>
        <family val="2"/>
      </rPr>
      <t xml:space="preserve">REINICIO No. 1: </t>
    </r>
    <r>
      <rPr>
        <sz val="11"/>
        <color rgb="FF000000"/>
        <rFont val="Calibri"/>
        <family val="2"/>
      </rPr>
      <t xml:space="preserve">11/05/2019
</t>
    </r>
    <r>
      <rPr>
        <b/>
        <sz val="11"/>
        <color rgb="FFC00000"/>
        <rFont val="Calibri"/>
        <family val="2"/>
      </rPr>
      <t xml:space="preserve">SUSPENSIÓN No. 02
</t>
    </r>
    <r>
      <rPr>
        <sz val="11"/>
        <color rgb="FF000000"/>
        <rFont val="Calibri"/>
        <family val="2"/>
      </rPr>
      <t xml:space="preserve">FECHA DE SUSPENSIÓN No. 02: Desde el 13/05/2019 hasta el 11/06/2019
PLAZO DE SUSPENSIÓN No. 02: Treinta (30) días
</t>
    </r>
    <r>
      <rPr>
        <sz val="11"/>
        <color rgb="FFFF0000"/>
        <rFont val="Calibri"/>
        <family val="2"/>
      </rPr>
      <t xml:space="preserve">
</t>
    </r>
    <r>
      <rPr>
        <b/>
        <sz val="11"/>
        <color rgb="FF000000"/>
        <rFont val="Calibri"/>
        <family val="2"/>
      </rPr>
      <t xml:space="preserve">REINICIO No. 2: </t>
    </r>
    <r>
      <rPr>
        <sz val="11"/>
        <color rgb="FF000000"/>
        <rFont val="Calibri"/>
        <family val="2"/>
      </rPr>
      <t xml:space="preserve">12/06/2019
</t>
    </r>
    <r>
      <rPr>
        <b/>
        <sz val="11"/>
        <color rgb="FFC00000"/>
        <rFont val="Calibri"/>
        <family val="2"/>
      </rPr>
      <t xml:space="preserve">SUSPENSIÓN No. 03
</t>
    </r>
    <r>
      <rPr>
        <sz val="11"/>
        <color rgb="FF000000"/>
        <rFont val="Calibri"/>
        <family val="2"/>
      </rPr>
      <t xml:space="preserve">FECHA DE SUSPENSIÓN No. 03: Desde el 26/07/2019 hasta el 25/08/2019
PLAZO DE SUSPENSIÓN No. 03: Treinta (30) días
</t>
    </r>
    <r>
      <rPr>
        <b/>
        <sz val="11"/>
        <color rgb="FF000000"/>
        <rFont val="Calibri"/>
        <family val="2"/>
      </rPr>
      <t>REINICIO No. 3:</t>
    </r>
    <r>
      <rPr>
        <sz val="11"/>
        <color rgb="FF000000"/>
        <rFont val="Calibri"/>
        <family val="2"/>
      </rPr>
      <t xml:space="preserve"> 26/08/2019
</t>
    </r>
    <r>
      <rPr>
        <b/>
        <sz val="11"/>
        <color rgb="FFC00000"/>
        <rFont val="Calibri"/>
        <family val="2"/>
      </rPr>
      <t xml:space="preserve">SUSPENSIÓN No. 04
</t>
    </r>
    <r>
      <rPr>
        <sz val="11"/>
        <color rgb="FF000000"/>
        <rFont val="Calibri"/>
        <family val="2"/>
      </rPr>
      <t xml:space="preserve">FECHA DE SUSPENSIÓN No. 04: Desde el 26/08/2019 hasta el 25/09/2019
PLAZO DE SUSPENSIÓN No. 04: Treinta (30) días
</t>
    </r>
    <r>
      <rPr>
        <b/>
        <sz val="11"/>
        <color rgb="FF000000"/>
        <rFont val="Calibri"/>
        <family val="2"/>
      </rPr>
      <t xml:space="preserve">REINICIO No. 4: </t>
    </r>
    <r>
      <rPr>
        <sz val="11"/>
        <color rgb="FF000000"/>
        <rFont val="Calibri"/>
        <family val="2"/>
      </rPr>
      <t xml:space="preserve">26/09/2019
</t>
    </r>
    <r>
      <rPr>
        <b/>
        <sz val="11"/>
        <color rgb="FFC00000"/>
        <rFont val="Calibri"/>
        <family val="2"/>
      </rPr>
      <t xml:space="preserve">SUSPENSIÓN No. 05
</t>
    </r>
    <r>
      <rPr>
        <sz val="11"/>
        <color rgb="FF000000"/>
        <rFont val="Calibri"/>
        <family val="2"/>
      </rPr>
      <t xml:space="preserve">FECHA DE SUSPENSIÓN No. 05: Desde el 26/09/2019 hasta el 10/11/2019
PLAZO DE SUSPENSIÓN No. 05: Cuarenta y cinco (45) días
</t>
    </r>
    <r>
      <rPr>
        <b/>
        <sz val="11"/>
        <color rgb="FF000000"/>
        <rFont val="Calibri"/>
        <family val="2"/>
      </rPr>
      <t>REINICIO No. 5:</t>
    </r>
    <r>
      <rPr>
        <sz val="11"/>
        <color rgb="FF000000"/>
        <rFont val="Calibri"/>
        <family val="2"/>
      </rPr>
      <t xml:space="preserve"> 11/11/2019
</t>
    </r>
    <r>
      <rPr>
        <b/>
        <sz val="11"/>
        <color rgb="FFC00000"/>
        <rFont val="Calibri"/>
        <family val="2"/>
      </rPr>
      <t xml:space="preserve">PRORROGA No. 01
</t>
    </r>
    <r>
      <rPr>
        <b/>
        <sz val="11"/>
        <color rgb="FF000000"/>
        <rFont val="Calibri"/>
        <family val="2"/>
      </rPr>
      <t>FECHA DE PRORROGA No. 01:</t>
    </r>
    <r>
      <rPr>
        <sz val="11"/>
        <color rgb="FF000000"/>
        <rFont val="Calibri"/>
        <family val="2"/>
      </rPr>
      <t xml:space="preserve"> Desde el 19/11/2019 hasta el 03/01/2020 
</t>
    </r>
    <r>
      <rPr>
        <b/>
        <sz val="11"/>
        <color rgb="FF000000"/>
        <rFont val="Calibri"/>
        <family val="2"/>
      </rPr>
      <t xml:space="preserve">PLAZO DE PRORROGA No. 01: </t>
    </r>
    <r>
      <rPr>
        <sz val="11"/>
        <color rgb="FF000000"/>
        <rFont val="Calibri"/>
        <family val="2"/>
      </rPr>
      <t xml:space="preserve">Cuarenta y cinco (45) días
</t>
    </r>
  </si>
  <si>
    <t>Seguros del Estado SA 
Póliza 14-44-101105399</t>
  </si>
  <si>
    <t xml:space="preserve">PAGO N°1: (ORDEN 656) 20/06/2019
PAGO NO°2: (ORDEN 786) 23/07/2019
PAGO N°3: (ORDEN 1102) 23/09/2019
PAGO N°4: (ORDEN 457) 16/04/2020
</t>
  </si>
  <si>
    <t>PAGO NO°1 $13,434,111
PAGO NO°2 $24,283,309
PAGO NO°3 $41,187,737
PAGO NO°4: $43,151,116
PAGO N°5: $27.484.206</t>
  </si>
  <si>
    <t>90-2018</t>
  </si>
  <si>
    <t>CONTRATO DE CONSULTORIA</t>
  </si>
  <si>
    <t>ESTUDIOS Y DISEÑOS PARA LA CONSTRUCCIÓN DE ESPACIO PÚBLICO EN LA LOCALIDAD DE CHAPINERO EN BOGOTÁ D.C.</t>
  </si>
  <si>
    <t>FDLCH-CM-001-2018</t>
  </si>
  <si>
    <t>ESTUDIOS Y DISEÑOS PARA LA CONSTRUCCION DE ESPACIO PUBLICO</t>
  </si>
  <si>
    <t>ARQUITECTURA MAS VERDE SAS
NIT.:  900361140-6
PAOLA CARDENAS CHAVEZ
CC 52455608</t>
  </si>
  <si>
    <t>https://www.secop.gov.co/CO1BusinessLine/Tendering/ContractNoticeView/Index?prevCtxLbl=Buscar+procesos&amp;prevCtxUrl=https%3a%2f%2fwww.secop.gov.co%3a443%2fCO1BusinessLine%2fTendering%2fContractNoticeManagement%2fIndex&amp;notice=CO1.NTC.432324</t>
  </si>
  <si>
    <t xml:space="preserve">                                      
</t>
  </si>
  <si>
    <t>prórroga 1: 4 meses 
Prórroga 2: 1 mes</t>
  </si>
  <si>
    <t>Mundial
Cumplimiento NB-100092657</t>
  </si>
  <si>
    <t>No.1 (Orden 232) 01/04/19
No.2 (Orden 959) 26/08/19
No.3 (orden 713) 24/06/20
No4 (orden 1152) 24/09/20
No.5 (3000185637) 23/12/20</t>
  </si>
  <si>
    <t xml:space="preserve">
Factura No. 1 $ 87,270,223
Factura No.2 $ 155,230,025
Factura No.3 $ 31,922,666
Factura No 4:  $ 40.603.392
FACTURA No.5: $35.917.740</t>
  </si>
  <si>
    <t>JUAN CAMILO ALZATE OCAMPO
Dr Anderson</t>
  </si>
  <si>
    <t xml:space="preserve">*17/11/2020 SE REQUIERE TENER LA FACTURA RADICADA ANTE </t>
  </si>
  <si>
    <t xml:space="preserve">*21/10/2020  Solicitar a el contratista e interventoria los documentos correspondientes a la liquidacion. (Certificado de cumplimieto, facturas, el pago deparafiscales, El informe de ejecucion, solictar el Pac a contabilidad). Oficio. 
*27/10/2020 Revision de secop  Dr Juan Carlos - Polizas - cuentas - informes. 
* 04/12/2020 Facturas en conabilidad </t>
  </si>
  <si>
    <t>91-2018</t>
  </si>
  <si>
    <t>INTERVENTORÍA TÉCNICA, ADMINISTRATIVA, FINANCIERA, SOCIAL, AMBIENTAL Y SISO DEL CONTRATO DE CONSULTORIA QUE SE DERIVE DEL CONCURSO DE MERITOS FDLCH-CM-001-2018 O EL QUE HAGA SUS VECES, QUE REFIERE A ESTUDIOS Y DISEÑOS PARA LA CONSTRUCCIÓN DE ESPACIO PÚBLICO EN LA LOCALIDAD DE CHAPINERO EN BOGOTÁ D. C.</t>
  </si>
  <si>
    <t>FDLCH-CM-003-2018</t>
  </si>
  <si>
    <t>BATEMAN INGENIERIA SAS</t>
  </si>
  <si>
    <t xml:space="preserve">https://community.secop.gov.co/Public/Tendering/ContractNoticePhases/View?PPI=CO1.PPI.1549435&amp;isFromPublicArea=True&amp;isModal=False_x000D_
</t>
  </si>
  <si>
    <t xml:space="preserve">Prorroga 1: 4 meses
Prorroga 2: 1 mes
</t>
  </si>
  <si>
    <t>CONFIANZA GU 077766</t>
  </si>
  <si>
    <t>No.1 (Orden 233) 01/04/19
No.2 (Orden 960) 26/08/19
No.3 (orden 714) 24/06/20</t>
  </si>
  <si>
    <t>Factura No. 1 $39.859.042
Factura No.2 $ 38,027,477
Factura No.3 $ 6.000.988</t>
  </si>
  <si>
    <t>142-2018</t>
  </si>
  <si>
    <t>CONTRATAR POR PRECIOS UNITARIOS FIJOS Y A MONTO AGOTABLE, SIN FORMULA DE REAJUSTE, LA CONSERVACIÓN DE LA INFRAESTRUCTURA VIAL URBANA Y RURAL Y EL ESPACIO PUBLICO DE LA LOCALIDAD DE CHAPINERO, EN BOGOTÁ, D.C.</t>
  </si>
  <si>
    <t>FDLCH-LP-003-2018</t>
  </si>
  <si>
    <t>CONSERVACION DE LA INFRAESTRUCTURA VIAL Y ESPACIO PUBLICO</t>
  </si>
  <si>
    <t xml:space="preserve">CONSULTORÍA Y CONSTRUCCIÓN S.A.S
CON&amp;CON
C
Representante Legal:  JUAN PABLO RICCI RUIZ
 C.C. 80.417.377
AV CARRERA 7 # 127-48 OFICINA 10-06 
TEL: 4821681-5 203971 
conycon@conycon.com.co, juan.ricci@conycon.com.co, cesar.fonseca@conycon.com.co
</t>
  </si>
  <si>
    <t>https://www.secop.gov.co/CO1BusinessLine/Tendering/ContractNoticeView/Index?prevCtxLbl=Buscar+procesos&amp;prevCtxUrl=https%3a%2f%2fwww.secop.gov.co%3a443%2fCO1BusinessLine%2fTendering%2fContractNoticeManagement%2fIndex&amp;notice=CO1.NTC.607351</t>
  </si>
  <si>
    <t>https://community.secop.gov.co/Public/Tendering/OpportunityDetail/Index?noticeUID=CO1.NTC.607351&amp;isFromPublicArea=True&amp;isModal=False</t>
  </si>
  <si>
    <t xml:space="preserve">FECHA DE SUSCRIPCIÓN: Veintisiete (27) de diciembre de 2018.
PLAZO DE EJECUCIÓN INICIAL: Doce (12) meses
FECHA DE INICIO DEL CONTRATO: Seis (6) de marzo de 2019.
FECHA DE TERMINACIÓN INICIAL DEL CONTRATO: Cinco (5) de marzo de 2020.
PRORROGA No. 1 :Seis (6) meses
FECHA DE SUSPENSIÓN: Veintiséis (26) de marzo al quince (15) de abril de 2020
FECHA DE REINICIO No. 1:  Dieciséis (16) de abril de 2020
FECHA DE AMPLIACIÓN 1  DE LA SUSPENSIÓN: Dieciséis (16) al Veintiséis (26) de abril de 2020
FECHA DE REINICIO NO. 2: Veintisiete (27) de abril de 2020
FECHA DE AMPLIACIÓN 2 DE LA SUSPENSIÓN: Veintisiete (27) de abril de 2020
FECHA DE REINICIO No. 3: Primero (01) de julio de 2020
PRORROGA No 02: Diez (10) de Diciembre de 2020 (2.5 meses)
FECHA DE TERMINACION: Veintiséis (26) de Febrero de 2021.  
PRORROGA No 03: Veintiséis (26) de Febrero de 2021 (3 meses)
FECHA DE TERMINACIÓN: Veintiséis (26) de mayo de 2021
FECHA DE SUSPENSIÓN No 2: Venticuatro (24) de mayo de 2021 (24-05-21 a 07 de junio de 2021)
FECHA DE REINICIO: Ocho (08) de junio de 2021
FECHA DE AMPLIACIÓN No 2 DE LA SUSPENSIÓN: Ocho (08) al quince (15) de junio de 2021
FECHA DE REINICIO N° 2: Diciséis (16) de junio de 2021 
FECHA DE TERMINACIÓN ACTUAL: Dieciocho (18) de junio de 2021 
PRORROGA N° 4: Tres (03) meses 
FECHA DE TERMINACIÓN PRORROGA: Dieciocho (18) de septiembre de 2021
FECHA DE SUSPENSIÓN N° 3: Veintitrés (23) de junio al cinco (05) de julio de 2021
PRORROGA N° 5: 01/10/2021 Ventinueve (29) días  
FECHA DE TERMINACIÓN:  Treinta (30) de Octubre de 2021 
PRORROGA N° 6: 29/10/2021 Diecisiete (17) días calendario
FECHA DE TERMINACIÓN: Dieciséis (16) de noviembre de 2021  
PRORROGA N° 7: 16/11/2021 Veintinueve (29) días calendario
NUEVA FECHA DE TERMINACIÓN: Quince (15) de diciembre de 2021  </t>
  </si>
  <si>
    <t xml:space="preserve"> Liberty Seguros
S.A. - PÓLIZA No. Cumplimiento:
3003933 Responsabilidad Civil:
710133</t>
  </si>
  <si>
    <r>
      <t xml:space="preserve">
</t>
    </r>
    <r>
      <rPr>
        <b/>
        <sz val="11"/>
        <rFont val="Calibri"/>
        <family val="2"/>
      </rPr>
      <t>ANEXO:</t>
    </r>
    <r>
      <rPr>
        <sz val="11"/>
        <rFont val="Calibri"/>
        <family val="2"/>
      </rPr>
      <t xml:space="preserve"> 20 
</t>
    </r>
    <r>
      <rPr>
        <b/>
        <sz val="11"/>
        <rFont val="Calibri"/>
        <family val="2"/>
      </rPr>
      <t>FECHA DE APROBACIÓN:</t>
    </r>
    <r>
      <rPr>
        <sz val="11"/>
        <rFont val="Calibri"/>
        <family val="2"/>
      </rPr>
      <t xml:space="preserve"> 15-07-21</t>
    </r>
  </si>
  <si>
    <t xml:space="preserve">*CUMPLIMIENTO DE CONTRATO: 15/06/2022
*PAGO DE SALARIOS,
PRESTACIONES SOCIALES E
INDEMNIZACIONES LABORALES:
 15/12/2024
*ESTABILIDAD DE LA OBRA: 05/09/2025
*CALIDAD DE SERVICIO:
05/09/2025 </t>
  </si>
  <si>
    <t xml:space="preserve">*CUMPLIMIENTO DE CONTRATO: $1.420.000.556,00
VIGENCIAS: 06/03/2019 - 15/06/2022 
* PAGO DE SALARIOS,
PRESTACIONES SOCIALES E
INDEMNIZACIONES LABORALES:
 $ 710.000.278
VIGENCIAS: 06/03/2019 - 15/12/2024
ESTABILIDAD DE LA OBRA: 
 $ 4.260.001.670,00
VIGENCIAS: 05/09/2020 - 05/09/2025
*CALIDAD DE SERVICIO:
$ 201.049.853
VIGENCIAS: 05/09/2020 - 05/09/2025
</t>
  </si>
  <si>
    <t>Nº 1 (Nº ORDEN 1064) 03/09/19
 Nº 2 (Nº ORDEN 1120)  02/10/19 
Nº 3 (Nº ORDEN 1253)  01/11/2019 
Nº 4 (Nº ORDEN 1394) 25/11/19 
Nº 5 (Nº ORDEN 1510) 11/12/2019 
Nº 6 (ORDEN Nº 1546) 19/12/19 
Nº 7 (Nº ORDEN 331) 26/03/2020 
Nº 8 (Nº ORDEN 447) 08/04/20                     
Nº 9   ( N° ORDEN 1131 )  17-09-20
Nº 10  (Nº ORDEN 1132) 17-09-20
Nº 11 Nº ORDEN 3000027941  26/10/20
Nº 12   Nº ORDEN 3000082336  25/11/20
Nº 13  (Nº ORDEN 3000184046) 23-12-20
Nº 14  (Nº ORDEN 3000131398 )  11-03-21
Nº 15  (Nº ORDEN 3000158696 )  26-03-21
N° 16 (N° ORDEN 3000224647) 21-04-21 
N° 17 (N° ORDEN  3000227776) 23-04-21
N° 18 (N° ORDEN 3000285712) 25-05-21
N° 19 ( N° ORDEN 3000367866) 24-06-21
N° 20 (N° ORDEN 3000510096) 05-08-21 
N° 21 ( N° ORDEN 3000557207) 25-06-21
N° 22 ( N° ORDEN 3000730271) 13-10-21</t>
  </si>
  <si>
    <t>PAGO Nº1 $364.364.354 
PAGO Nº2 $707.467.142 
PAGO Nº3 $860.541.672
PAGO Nº 4 $400,470,711 
PAGO Nº 5 $919.184.924 
PAGO Nº 6 $916.803.549 
PAGO Nº 7 $286.890.840 
PAGO Nº 8 $482.679.743
PAGO Nº 9 $619.548.589
PAGO Nº 10 $ 158.326.741
PAGO Nº 11 $ 207.948.238 
PAGO Nº 12  $157.403.139 
PAGO Nº 13: $ 1.234.312.358
PAGO Nº 14: $ 387.332.442
PAGO Nº 15: $ 173.216.955
PAGO Nº 16 $ 226.345.607
PAGO Nº 17 $ 760.569.657
PAGO Nº 18 $ 908.128.456 
PAGO Nº 19 $ $352.866.513 
PAGO Nº 20 $594.762.234 
PAGO Nº 21 $1.159.600.116.0
PAGO Nº 22 $901.941.028.0</t>
  </si>
  <si>
    <t>16685
Se radico plan de RCD - 2019ER68182</t>
  </si>
  <si>
    <t xml:space="preserve">PENDIENTE ACTUALIZACION EN EL APLICATIVO DE LA SDA A TRAVES DEL USUARIO DEL REFERENTE AMBIENTAL DE LA ENTIDAD Y CIERRE DE PIN </t>
  </si>
  <si>
    <t>* Pendiente cumplimiento compromisos del 22-02-22</t>
  </si>
  <si>
    <t xml:space="preserve">•	Mantener 9.4 km/carril de malla vial local.
•	Mantener 3.8 km/carril de malla vial rural.
•	Mantener 7.520 m2 de espacio público
</t>
  </si>
  <si>
    <t xml:space="preserve">
•	Mantener 653.9 m2  de espacio público   
•	Mantener 6.4  km/carril de malla vial local.
•	2.28 km/carril de malla vial rural.</t>
  </si>
  <si>
    <t>JORGE ENRIQUE ABREO REYES 
DAVID ALVARADO
Dra Jenny (Liquidacion)
Dr Elmer ricardo</t>
  </si>
  <si>
    <t xml:space="preserve">1. PENDIENTE : RTA RAD N° Radicado No. 20225220197131 Fecha: 01-03-2022 </t>
  </si>
  <si>
    <t xml:space="preserve">Lista de chequeo de liquidacion enviada a los contratistas mediante documento Radicado No. 20225220197131 </t>
  </si>
  <si>
    <t>143-2018</t>
  </si>
  <si>
    <t>INTERVENTORIA TECNICA, ADMINISTRATIVA, LEGAL, FINANCIERA, SOCIAL, AMBIENTAL Y SISTEMA DE SEGURIDAD Y SALUD EN EL TRABAJO-SG-SST, DEL CONTRATO DE OBRA QUE SE DERIVE DE LA LICITACIÓN PUBLICA O LA QUE HAGA SUS VECES, QUE REQUIERE A CONTRATAR POR PRECIOS UNITARIOS FIJOS Y A MONTO AGOTABLE, SIN FORMULA DE REAJUSTE, LA CONSERVACIÓN DE LA INFRAESTRUCTURA  VIAL URBANA Y RURAL Y EL ESPACIO PUBLICO DE LA LOCALIDAD DE CHAPINERO, EN BOGOTÁ, D.C.</t>
  </si>
  <si>
    <t>FDLCH-CM-005-2018</t>
  </si>
  <si>
    <t>CONSORCIO M&amp;A 05
NIT: 901.241.521-8
CESAR AUGUSTO CAMARGO CAMARGO, 
CC. 80.029.202
Carrera 15ª No. 121-12 Oficina 388</t>
  </si>
  <si>
    <t xml:space="preserve">https://community.secop.gov.co/Public/Tendering/ContractNoticePhases/View?PPI=CO1.PPI.2462025&amp;isFromPublicArea=True&amp;isModal=False_x000D_
</t>
  </si>
  <si>
    <t xml:space="preserve">https://community.secop.gov.co/Public/Tendering/ContractNoticePhases/View?PPI=CO1.PPI.2462025&amp;isFromPublicArea=True&amp;isModal=False
</t>
  </si>
  <si>
    <r>
      <rPr>
        <b/>
        <sz val="10"/>
        <color rgb="FFC00000"/>
        <rFont val="Calibri"/>
        <family val="2"/>
      </rPr>
      <t>PRÓRROGA No. 1:</t>
    </r>
    <r>
      <rPr>
        <sz val="10"/>
        <color rgb="FF000000"/>
        <rFont val="Calibri"/>
        <family val="2"/>
      </rPr>
      <t xml:space="preserve"> Del seis (6) de marzo al cinco (5) de septiembre de 2020
</t>
    </r>
    <r>
      <rPr>
        <b/>
        <sz val="10"/>
        <color rgb="FF000000"/>
        <rFont val="Calibri"/>
        <family val="2"/>
      </rPr>
      <t>PLAZO:</t>
    </r>
    <r>
      <rPr>
        <sz val="10"/>
        <color rgb="FF000000"/>
        <rFont val="Calibri"/>
        <family val="2"/>
      </rPr>
      <t xml:space="preserve"> Seis (6) meses
</t>
    </r>
    <r>
      <rPr>
        <b/>
        <sz val="10"/>
        <color rgb="FF000000"/>
        <rFont val="Calibri"/>
        <family val="2"/>
      </rPr>
      <t>FECHA:</t>
    </r>
    <r>
      <rPr>
        <sz val="10"/>
        <color rgb="FF000000"/>
        <rFont val="Calibri"/>
        <family val="2"/>
      </rPr>
      <t xml:space="preserve"> 5/03/2020
</t>
    </r>
    <r>
      <rPr>
        <b/>
        <sz val="10"/>
        <color rgb="FFC00000"/>
        <rFont val="Calibri"/>
        <family val="2"/>
      </rPr>
      <t>SUSPENSIÓN No. 1:</t>
    </r>
    <r>
      <rPr>
        <sz val="10"/>
        <color rgb="FF000000"/>
        <rFont val="Calibri"/>
        <family val="2"/>
      </rPr>
      <t xml:space="preserve"> </t>
    </r>
    <r>
      <rPr>
        <i/>
        <u/>
        <sz val="10"/>
        <color rgb="FF000000"/>
        <rFont val="Calibri"/>
        <family val="2"/>
      </rPr>
      <t xml:space="preserve">Del Veintiséis (26) de marzo al quince (15) de abril de 2020
</t>
    </r>
    <r>
      <rPr>
        <b/>
        <sz val="10"/>
        <color rgb="FF000000"/>
        <rFont val="Calibri"/>
        <family val="2"/>
      </rPr>
      <t xml:space="preserve">FECHA DE SUSPENSIÓN No. 1: </t>
    </r>
    <r>
      <rPr>
        <sz val="10"/>
        <color rgb="FF000000"/>
        <rFont val="Calibri"/>
        <family val="2"/>
      </rPr>
      <t xml:space="preserve">26/03/2020
</t>
    </r>
    <r>
      <rPr>
        <b/>
        <sz val="10"/>
        <color rgb="FF000000"/>
        <rFont val="Calibri"/>
        <family val="2"/>
      </rPr>
      <t>PLAZO DE SUSPENSIÓN No. 1:</t>
    </r>
    <r>
      <rPr>
        <sz val="10"/>
        <color rgb="FF000000"/>
        <rFont val="Calibri"/>
        <family val="2"/>
      </rPr>
      <t xml:space="preserve"> veintiún (21) días calendario 
</t>
    </r>
    <r>
      <rPr>
        <b/>
        <sz val="10"/>
        <color rgb="FFC00000"/>
        <rFont val="Calibri"/>
        <family val="2"/>
      </rPr>
      <t xml:space="preserve">AMPLIACIÓN No. 1  SUSPENSIÓN No. 1: </t>
    </r>
    <r>
      <rPr>
        <i/>
        <u/>
        <sz val="10"/>
        <color rgb="FF000000"/>
        <rFont val="Calibri"/>
        <family val="2"/>
      </rPr>
      <t xml:space="preserve">Del dieciséis (16) al veintiséis (26) de abril de 2020
</t>
    </r>
    <r>
      <rPr>
        <b/>
        <sz val="10"/>
        <color rgb="FF000000"/>
        <rFont val="Calibri"/>
        <family val="2"/>
      </rPr>
      <t>FECHA:</t>
    </r>
    <r>
      <rPr>
        <sz val="10"/>
        <color rgb="FF000000"/>
        <rFont val="Calibri"/>
        <family val="2"/>
      </rPr>
      <t xml:space="preserve"> 16/04/2020
</t>
    </r>
    <r>
      <rPr>
        <b/>
        <sz val="10"/>
        <color rgb="FF000000"/>
        <rFont val="Calibri"/>
        <family val="2"/>
      </rPr>
      <t xml:space="preserve">PLAZO: </t>
    </r>
    <r>
      <rPr>
        <sz val="10"/>
        <color rgb="FF000000"/>
        <rFont val="Calibri"/>
        <family val="2"/>
      </rPr>
      <t xml:space="preserve">once (11) días calendario
</t>
    </r>
    <r>
      <rPr>
        <i/>
        <u/>
        <sz val="10"/>
        <color rgb="FF000000"/>
        <rFont val="Calibri"/>
        <family val="2"/>
      </rPr>
      <t xml:space="preserve">
</t>
    </r>
    <r>
      <rPr>
        <b/>
        <sz val="10"/>
        <color rgb="FFC00000"/>
        <rFont val="Calibri"/>
        <family val="2"/>
      </rPr>
      <t xml:space="preserve">AMPLIACIÓN No. 2  SUSPENSIÓN No. 1: </t>
    </r>
    <r>
      <rPr>
        <i/>
        <u/>
        <sz val="10"/>
        <color rgb="FF000000"/>
        <rFont val="Calibri"/>
        <family val="2"/>
      </rPr>
      <t xml:space="preserve">Del veintisiete (27) de abril de 2020 al  treinta (30) de junio de 2020
</t>
    </r>
    <r>
      <rPr>
        <b/>
        <sz val="10"/>
        <color rgb="FF000000"/>
        <rFont val="Calibri"/>
        <family val="2"/>
      </rPr>
      <t xml:space="preserve">FECHA: </t>
    </r>
    <r>
      <rPr>
        <sz val="10"/>
        <color rgb="FF000000"/>
        <rFont val="Calibri"/>
        <family val="2"/>
      </rPr>
      <t xml:space="preserve">27/04/2020
</t>
    </r>
    <r>
      <rPr>
        <b/>
        <sz val="10"/>
        <color rgb="FF000000"/>
        <rFont val="Calibri"/>
        <family val="2"/>
      </rPr>
      <t>PLAZO:</t>
    </r>
    <r>
      <rPr>
        <sz val="10"/>
        <color rgb="FF000000"/>
        <rFont val="Calibri"/>
        <family val="2"/>
      </rPr>
      <t xml:space="preserve"> dos (2) meses y cuatro (4) días calendario
</t>
    </r>
    <r>
      <rPr>
        <i/>
        <u/>
        <sz val="10"/>
        <color rgb="FF000000"/>
        <rFont val="Calibri"/>
        <family val="2"/>
      </rPr>
      <t xml:space="preserve">
</t>
    </r>
    <r>
      <rPr>
        <b/>
        <sz val="10"/>
        <color rgb="FF000000"/>
        <rFont val="Calibri"/>
        <family val="2"/>
      </rPr>
      <t xml:space="preserve">FECHA DE REINICIO:  </t>
    </r>
    <r>
      <rPr>
        <sz val="10"/>
        <color rgb="FF000000"/>
        <rFont val="Calibri"/>
        <family val="2"/>
      </rPr>
      <t xml:space="preserve">PRIMERO (1) DE JULIO DE 2020
</t>
    </r>
    <r>
      <rPr>
        <b/>
        <sz val="10"/>
        <color rgb="FFC00000"/>
        <rFont val="Calibri"/>
        <family val="2"/>
      </rPr>
      <t>PRÓRROGA No. 2:</t>
    </r>
    <r>
      <rPr>
        <sz val="10"/>
        <color rgb="FF000000"/>
        <rFont val="Calibri"/>
        <family val="2"/>
      </rPr>
      <t xml:space="preserve"> </t>
    </r>
    <r>
      <rPr>
        <i/>
        <u/>
        <sz val="10"/>
        <color rgb="FF000000"/>
        <rFont val="Calibri"/>
        <family val="2"/>
      </rPr>
      <t xml:space="preserve">Del once (11) de diciembre de 2020 al veintiséis (26) de febrero de 2021
</t>
    </r>
    <r>
      <rPr>
        <b/>
        <sz val="10"/>
        <color rgb="FF000000"/>
        <rFont val="Calibri"/>
        <family val="2"/>
      </rPr>
      <t>PLAZO:</t>
    </r>
    <r>
      <rPr>
        <sz val="10"/>
        <color rgb="FF000000"/>
        <rFont val="Calibri"/>
        <family val="2"/>
      </rPr>
      <t xml:space="preserve"> Dos (02) meses y quince (15) días
</t>
    </r>
    <r>
      <rPr>
        <b/>
        <sz val="10"/>
        <color rgb="FF000000"/>
        <rFont val="Calibri"/>
        <family val="2"/>
      </rPr>
      <t>FECHA:</t>
    </r>
    <r>
      <rPr>
        <b/>
        <sz val="10"/>
        <color rgb="FFC00000"/>
        <rFont val="Calibri"/>
        <family val="2"/>
      </rPr>
      <t xml:space="preserve"> </t>
    </r>
    <r>
      <rPr>
        <sz val="10"/>
        <color rgb="FF000000"/>
        <rFont val="Calibri"/>
        <family val="2"/>
      </rPr>
      <t xml:space="preserve">10/12/2020
</t>
    </r>
    <r>
      <rPr>
        <b/>
        <sz val="10"/>
        <color rgb="FFC00000"/>
        <rFont val="Calibri"/>
        <family val="2"/>
      </rPr>
      <t>PRÓRROGA No. 3:</t>
    </r>
    <r>
      <rPr>
        <sz val="10"/>
        <color rgb="FF000000"/>
        <rFont val="Calibri"/>
        <family val="2"/>
      </rPr>
      <t xml:space="preserve"> </t>
    </r>
    <r>
      <rPr>
        <i/>
        <u/>
        <sz val="10"/>
        <color rgb="FF000000"/>
        <rFont val="Calibri"/>
        <family val="2"/>
      </rPr>
      <t xml:space="preserve">Del veintisiete (27) de febrero de 2021 al veintiséis (26) de mayo de 2021
</t>
    </r>
    <r>
      <rPr>
        <b/>
        <sz val="10"/>
        <color rgb="FF000000"/>
        <rFont val="Calibri"/>
        <family val="2"/>
      </rPr>
      <t>PLAZO:</t>
    </r>
    <r>
      <rPr>
        <sz val="10"/>
        <color rgb="FF000000"/>
        <rFont val="Calibri"/>
        <family val="2"/>
      </rPr>
      <t xml:space="preserve"> Tres (03) meses 
</t>
    </r>
    <r>
      <rPr>
        <b/>
        <sz val="10"/>
        <color rgb="FF000000"/>
        <rFont val="Calibri"/>
        <family val="2"/>
      </rPr>
      <t>FECHA:</t>
    </r>
    <r>
      <rPr>
        <sz val="10"/>
        <color rgb="FF000000"/>
        <rFont val="Calibri"/>
        <family val="2"/>
      </rPr>
      <t xml:space="preserve"> 26/02/2021
</t>
    </r>
    <r>
      <rPr>
        <b/>
        <sz val="10"/>
        <color rgb="FFC00000"/>
        <rFont val="Calibri"/>
        <family val="2"/>
      </rPr>
      <t xml:space="preserve">SUSPENSIÓN No. 2: </t>
    </r>
    <r>
      <rPr>
        <i/>
        <u/>
        <sz val="10"/>
        <color rgb="FF000000"/>
        <rFont val="Calibri"/>
        <family val="2"/>
      </rPr>
      <t xml:space="preserve">Del veinticuatro (24) de mayo al siete (7) de junio de 2021
</t>
    </r>
    <r>
      <rPr>
        <b/>
        <sz val="10"/>
        <color rgb="FF000000"/>
        <rFont val="Calibri"/>
        <family val="2"/>
      </rPr>
      <t>FECHA DE SUSPENSIÓN No. 2:</t>
    </r>
    <r>
      <rPr>
        <sz val="10"/>
        <color rgb="FF000000"/>
        <rFont val="Calibri"/>
        <family val="2"/>
      </rPr>
      <t xml:space="preserve"> 24/05/2021
</t>
    </r>
    <r>
      <rPr>
        <b/>
        <sz val="10"/>
        <color rgb="FF000000"/>
        <rFont val="Calibri"/>
        <family val="2"/>
      </rPr>
      <t>PLAZO DE SUSPENSIÓN No. 2</t>
    </r>
    <r>
      <rPr>
        <sz val="10"/>
        <color rgb="FF000000"/>
        <rFont val="Calibri"/>
        <family val="2"/>
      </rPr>
      <t xml:space="preserve">: Quince (15) días calendario 
</t>
    </r>
    <r>
      <rPr>
        <b/>
        <sz val="10"/>
        <color rgb="FFC00000"/>
        <rFont val="Calibri"/>
        <family val="2"/>
      </rPr>
      <t>AMPLIACIÓN No. 1  SUSPENSIÓN No. 2:</t>
    </r>
    <r>
      <rPr>
        <sz val="10"/>
        <color rgb="FF000000"/>
        <rFont val="Calibri"/>
        <family val="2"/>
      </rPr>
      <t xml:space="preserve"> Del ocho (8) de junio  al quince (15) de junio de 2021
</t>
    </r>
    <r>
      <rPr>
        <b/>
        <sz val="10"/>
        <color rgb="FF000000"/>
        <rFont val="Calibri"/>
        <family val="2"/>
      </rPr>
      <t>FECHA:</t>
    </r>
    <r>
      <rPr>
        <sz val="10"/>
        <color rgb="FF000000"/>
        <rFont val="Calibri"/>
        <family val="2"/>
      </rPr>
      <t xml:space="preserve"> 8/06/2021
</t>
    </r>
    <r>
      <rPr>
        <b/>
        <sz val="10"/>
        <color rgb="FF000000"/>
        <rFont val="Calibri"/>
        <family val="2"/>
      </rPr>
      <t>PLAZO:</t>
    </r>
    <r>
      <rPr>
        <sz val="10"/>
        <color rgb="FF000000"/>
        <rFont val="Calibri"/>
        <family val="2"/>
      </rPr>
      <t xml:space="preserve"> Ocho (8) días calendario
</t>
    </r>
    <r>
      <rPr>
        <b/>
        <sz val="10"/>
        <color rgb="FF000000"/>
        <rFont val="Calibri"/>
        <family val="2"/>
      </rPr>
      <t>FECHA DE REINICIO:</t>
    </r>
    <r>
      <rPr>
        <sz val="10"/>
        <color rgb="FF000000"/>
        <rFont val="Calibri"/>
        <family val="2"/>
      </rPr>
      <t xml:space="preserve"> DIECISÉIS (16) DE JUNIO DE  2021 
</t>
    </r>
    <r>
      <rPr>
        <b/>
        <sz val="10"/>
        <color rgb="FFC00000"/>
        <rFont val="Calibri"/>
        <family val="2"/>
      </rPr>
      <t xml:space="preserve">PRÓRROGA No. 4: </t>
    </r>
    <r>
      <rPr>
        <sz val="10"/>
        <color rgb="FF000000"/>
        <rFont val="Calibri"/>
        <family val="2"/>
      </rPr>
      <t xml:space="preserve">Del diecinueve (19) de junio al dieciocho (18) de septiembre de 2021
</t>
    </r>
    <r>
      <rPr>
        <b/>
        <sz val="10"/>
        <color rgb="FF000000"/>
        <rFont val="Calibri"/>
        <family val="2"/>
      </rPr>
      <t xml:space="preserve">PLAZO: </t>
    </r>
    <r>
      <rPr>
        <sz val="10"/>
        <color rgb="FF000000"/>
        <rFont val="Calibri"/>
        <family val="2"/>
      </rPr>
      <t xml:space="preserve">Tres (3) meses
</t>
    </r>
    <r>
      <rPr>
        <b/>
        <sz val="10"/>
        <color rgb="FF000000"/>
        <rFont val="Calibri"/>
        <family val="2"/>
      </rPr>
      <t xml:space="preserve">FECHA: </t>
    </r>
    <r>
      <rPr>
        <sz val="10"/>
        <color rgb="FF000000"/>
        <rFont val="Calibri"/>
        <family val="2"/>
      </rPr>
      <t xml:space="preserve">18/06/2021
</t>
    </r>
    <r>
      <rPr>
        <b/>
        <sz val="10"/>
        <color rgb="FFC00000"/>
        <rFont val="Calibri"/>
        <family val="2"/>
      </rPr>
      <t>SUSPENSIÓN No. 3:</t>
    </r>
    <r>
      <rPr>
        <sz val="10"/>
        <color rgb="FF000000"/>
        <rFont val="Calibri"/>
        <family val="2"/>
      </rPr>
      <t xml:space="preserve"> Del veintitrés (23) de junio al cinco (5) de julio de 2021
</t>
    </r>
    <r>
      <rPr>
        <b/>
        <sz val="10"/>
        <color rgb="FF000000"/>
        <rFont val="Calibri"/>
        <family val="2"/>
      </rPr>
      <t>FECHA DE SUSPENSIÓN No. 3:</t>
    </r>
    <r>
      <rPr>
        <sz val="10"/>
        <color rgb="FF000000"/>
        <rFont val="Calibri"/>
        <family val="2"/>
      </rPr>
      <t xml:space="preserve"> 23/06/2021
</t>
    </r>
    <r>
      <rPr>
        <b/>
        <sz val="10"/>
        <color rgb="FF000000"/>
        <rFont val="Calibri"/>
        <family val="2"/>
      </rPr>
      <t>PLAZO DE SUSPENSIÓN No. 3:</t>
    </r>
    <r>
      <rPr>
        <sz val="10"/>
        <color rgb="FF000000"/>
        <rFont val="Calibri"/>
        <family val="2"/>
      </rPr>
      <t xml:space="preserve"> Trece (13) días calendario 
</t>
    </r>
    <r>
      <rPr>
        <b/>
        <sz val="10"/>
        <color rgb="FF000000"/>
        <rFont val="Calibri"/>
        <family val="2"/>
      </rPr>
      <t xml:space="preserve">FECHA DE REINICIO: </t>
    </r>
    <r>
      <rPr>
        <sz val="10"/>
        <color rgb="FF000000"/>
        <rFont val="Calibri"/>
        <family val="2"/>
      </rPr>
      <t xml:space="preserve">SEIS (6) DE JULIO DE  2021 
</t>
    </r>
    <r>
      <rPr>
        <b/>
        <sz val="10"/>
        <color rgb="FFC00000"/>
        <rFont val="Calibri"/>
        <family val="2"/>
      </rPr>
      <t>PRÓRROGA No. 5:</t>
    </r>
    <r>
      <rPr>
        <sz val="10"/>
        <color rgb="FF000000"/>
        <rFont val="Calibri"/>
        <family val="2"/>
      </rPr>
      <t xml:space="preserve"> Del dos (02) de octubre al ventinueve (29) de octubre de 2021
</t>
    </r>
    <r>
      <rPr>
        <b/>
        <sz val="10"/>
        <color rgb="FF000000"/>
        <rFont val="Calibri"/>
        <family val="2"/>
      </rPr>
      <t>PLAZO:</t>
    </r>
    <r>
      <rPr>
        <sz val="10"/>
        <color rgb="FF000000"/>
        <rFont val="Calibri"/>
        <family val="2"/>
      </rPr>
      <t xml:space="preserve"> Veintinueve (29) días calendario
</t>
    </r>
    <r>
      <rPr>
        <b/>
        <sz val="10"/>
        <color rgb="FFC00000"/>
        <rFont val="Calibri"/>
        <family val="2"/>
      </rPr>
      <t xml:space="preserve">PRÓRROGA No. 6: </t>
    </r>
    <r>
      <rPr>
        <sz val="10"/>
        <color rgb="FF000000"/>
        <rFont val="Calibri"/>
        <family val="2"/>
      </rPr>
      <t xml:space="preserve">Del treinta y uno (31) de octubre al dieciséis (16) de octubre de 2021
</t>
    </r>
    <r>
      <rPr>
        <b/>
        <sz val="10"/>
        <color rgb="FF000000"/>
        <rFont val="Calibri"/>
        <family val="2"/>
      </rPr>
      <t>PLAZO:</t>
    </r>
    <r>
      <rPr>
        <sz val="10"/>
        <color rgb="FF000000"/>
        <rFont val="Calibri"/>
        <family val="2"/>
      </rPr>
      <t xml:space="preserve"> Diecisiete (17) días calendario
</t>
    </r>
    <r>
      <rPr>
        <b/>
        <sz val="10"/>
        <color rgb="FFC00000"/>
        <rFont val="Calibri"/>
        <family val="2"/>
      </rPr>
      <t xml:space="preserve">PRÓRROGA No. 7: </t>
    </r>
    <r>
      <rPr>
        <sz val="10"/>
        <color rgb="FF000000"/>
        <rFont val="Calibri"/>
        <family val="2"/>
      </rPr>
      <t xml:space="preserve">Del diecisiete (17) de noviembre al quince (15) de diciembre de 2021
</t>
    </r>
    <r>
      <rPr>
        <b/>
        <sz val="10"/>
        <color rgb="FF000000"/>
        <rFont val="Calibri"/>
        <family val="2"/>
      </rPr>
      <t>PLAZO:</t>
    </r>
    <r>
      <rPr>
        <sz val="10"/>
        <color rgb="FF000000"/>
        <rFont val="Calibri"/>
        <family val="2"/>
      </rPr>
      <t xml:space="preserve"> Veintinueve (29) días calendario
</t>
    </r>
  </si>
  <si>
    <t>Aseguradora: SEGUREXPO BANCOLDEX-CESCE
PÓLIZA No. Cumplimiento:
111459</t>
  </si>
  <si>
    <r>
      <t xml:space="preserve">
PÓLIZA: 111459
111459_4_medina y rivera.
</t>
    </r>
    <r>
      <rPr>
        <b/>
        <sz val="11"/>
        <rFont val="Calibri"/>
        <family val="2"/>
      </rPr>
      <t>FECHA DE APROBACIÓN:</t>
    </r>
    <r>
      <rPr>
        <sz val="11"/>
        <rFont val="Calibri"/>
        <family val="2"/>
      </rPr>
      <t xml:space="preserve"> 25-06-21</t>
    </r>
  </si>
  <si>
    <t>*CUMPLIMIENTO DE CONTRATO: 
15/04/2022
*CALIDAD DEL SERVICIO:
15/12/2026
*SALARIOS, PRESTACIONES SOCIALES E INDEMNIZACIONES LABORALES
15/12/2024</t>
  </si>
  <si>
    <t xml:space="preserve">
*CUMPLIMIENTO DE CONTRATO: 
$430.708.094,44
VIGENCIAS: 06/03/2019 -15/04/2022
*CALIDAD DEL SERVICIO:
$ 430.708.094,44
VIGENCIAS: 15/12/2021 - 15/12/2026
*SALARIOS, PRESTACIONES SOCIALES E INDEMNIZACIONES LABORALES
$107.677.028,61
VIGENCIAS: 06/03/2019 - 15/12/2024</t>
  </si>
  <si>
    <r>
      <rPr>
        <b/>
        <sz val="11"/>
        <color rgb="FFC00000"/>
        <rFont val="Calibri"/>
        <family val="2"/>
      </rPr>
      <t>ADICIÓN No. 1:</t>
    </r>
    <r>
      <rPr>
        <sz val="11"/>
        <color rgb="FF000000"/>
        <rFont val="Calibri"/>
        <family val="2"/>
      </rPr>
      <t xml:space="preserve"> 6 DE MARZO DE 2020, CUATROCIENTOS TRECE MILLONES CIENTO ONCE MIL QUINIENTOS CATORCE PESOS
 ($ 413.111.514)
</t>
    </r>
    <r>
      <rPr>
        <b/>
        <sz val="11"/>
        <color rgb="FFC00000"/>
        <rFont val="Calibri"/>
        <family val="2"/>
      </rPr>
      <t>ADICIÓN No. 02:</t>
    </r>
    <r>
      <rPr>
        <sz val="11"/>
        <color rgb="FF000000"/>
        <rFont val="Calibri"/>
        <family val="2"/>
      </rPr>
      <t xml:space="preserve"> SIETE MILLONES CIENTO NOVENTA Y TRES MIL QUINIENTOS CUARENTA Y CINCO PESOS.
 ($7.193.545)
</t>
    </r>
    <r>
      <rPr>
        <b/>
        <sz val="11"/>
        <color rgb="FFC00000"/>
        <rFont val="Calibri"/>
        <family val="2"/>
      </rPr>
      <t>ADICIÓN No. 03:</t>
    </r>
    <r>
      <rPr>
        <sz val="11"/>
        <color rgb="FF000000"/>
        <rFont val="Calibri"/>
        <family val="2"/>
      </rPr>
      <t xml:space="preserve">DOSCIENTOS TREINTA Y UN MILONES ONCE MIL SETECIENTOS VEINTICINCO PESOS
 ($ 231.011.725) EMRE
</t>
    </r>
    <r>
      <rPr>
        <b/>
        <sz val="11"/>
        <color rgb="FFC00000"/>
        <rFont val="Calibri"/>
        <family val="2"/>
      </rPr>
      <t>TOTAL ADICIONES:</t>
    </r>
    <r>
      <rPr>
        <sz val="11"/>
        <color rgb="FF000000"/>
        <rFont val="Calibri"/>
        <family val="2"/>
      </rPr>
      <t xml:space="preserve"> $651.316.784</t>
    </r>
  </si>
  <si>
    <t xml:space="preserve">(Nº ORDEN 631) 17-06-19 50
(Nº ORDEN 642) 18-06-19 
(Nº ORDEN 776) 23-07-19 
(Nº ORDEN 1070) 11-09-19
(Nº ORDEN 1249) 01-11-19 
(Nº ORDEN 1250) 01-11-19 
(Nº ORDEN 1251) 01-11-19 
(Nº ORDEN 1252) 01-11-19 
(Nº ORDEN 1393) 25-11-19 
(Nº ORDEN 1391) 25-11-19
(Nº ORDEN 1392) 25-11-19
(Nº ORDEN 1511) 11-12-19
(Nº ORDEN 1513) 11-12-19
(Nº ORDEN 1512) 11-12-19 
(Nº ORDEN 1547) 19-12-19
(Nº ORDEN 463) 04-05-20  
(Nº ORDEN 464) 04-05-20  
(Nº ORDEN 1139) 17-09-20
(Nº ORDEN 1140) 17-09-20
20 (Nº ORDEN 1136) 16-09-20
21 (Nº ORDEN 3000060822) 18-11-20
22 (Nº ORDEN 3000060823) 18-11-20 
23 (Nº ORDEN 3000143735 )  09-12-20
24(Nº ORDEN 3000143736 )  09-12-20
25(Nº ORDEN 3000184047 )  23-12-20
26(Nº ORDEN 3000184048)  23-12-20
27(Nº ORDEN 3000131400)  11-03-21
28(Nº ORDEN 3000131399)  11-03-21
29 (Nº ORDEN 3000131401 )  11-03-21 
30 (Nº ORDEN 3000131402)  11-03-21
31  (Nº ORDEN 3000227767 )  23-04-21
32  (Nº ORDEN 3000227768)  23-04-21
33 (Nº ORDEN 3000227777) 23-04-21
34 (N° ORDEN 3000227778)  23-04-21
35 (N° ORDEN 3000285713) 25-05-21 
36 (N° ORDEN 3000367867) 24-06-21
37 (N° ORDEN 3000510097) 05-08-21 
38 (N° ORDEN 3000557208) 25-08-21           
39 (N° ORDEN 3000730272) 13-10-21                    </t>
  </si>
  <si>
    <r>
      <t>PAGO No 1: $50.074.163 
PAGO No 2:  $37.555.592
PAGO No 3: $37.555.592 
PAGO No 4: $37.555.592 
PAGO No 5: $62.592.654 
PAGO No 6: $35.555.592  
PAGO No 7: $37.555.592 
PAGO No 8:  $44.905.922 
PAGO No 9:  $37.555.592 
PAGO No 10: $54.622.208 
PAGO No 11: $37.555.592
PAGO No 12: $25.419.564
PAGO No 13: $37.555.592  
PAGO No 14: $58.344.542
PAGO No 15: $58.193.386
PAGO No 16:  $37.555.592  
PAGO No 17:  $37.555.592 
PAGO No 18: $104.085.916
PAGO No 19: $132.608.796
PAGO No 20: $20.655.576 _x000D_
PAGO No 21: $28.141.157
PAGO No 22: $20.655.576 
PAGO Nº 23: $20,655,576 
PAGO Nº 24: $11.905.990  
PAGO N 25: $ 20.655.576
PAGO N 26: $ 93.363.519 
PAGO N 27: $ 20.655.576
PAGO N 28: $ 33.078.641
PAGO N 29: $ 23.101.173
PAGO N 30: $ 14.792.929
PAGO No 31: $ 23.101.173
PAGO No 32: $ 19.330.178
PAGO No 33: $ 23.101.173
PAGO No 34: $ 64.953.532
PAGO N° 35: $ 77.555.225</t>
    </r>
    <r>
      <rPr>
        <sz val="11"/>
        <color rgb="FFFF0000"/>
        <rFont val="Calibri"/>
        <family val="2"/>
      </rPr>
      <t xml:space="preserve"> 
</t>
    </r>
    <r>
      <rPr>
        <sz val="11"/>
        <rFont val="Calibri"/>
        <family val="2"/>
      </rPr>
      <t xml:space="preserve">PAGO N° 36: $30.135.210
PAGO N° 37: $50.793.386 </t>
    </r>
    <r>
      <rPr>
        <b/>
        <sz val="11"/>
        <color rgb="FFC00000"/>
        <rFont val="Calibri"/>
        <family val="2"/>
      </rPr>
      <t xml:space="preserve">
</t>
    </r>
    <r>
      <rPr>
        <sz val="11"/>
        <rFont val="Calibri"/>
        <family val="2"/>
      </rPr>
      <t xml:space="preserve">PAGO N° 38: $99.031.197
PAGO N° 39: $148.377.144 </t>
    </r>
    <r>
      <rPr>
        <b/>
        <sz val="11"/>
        <color rgb="FFC00000"/>
        <rFont val="Calibri"/>
        <family val="2"/>
      </rPr>
      <t xml:space="preserve"> 
</t>
    </r>
  </si>
  <si>
    <t xml:space="preserve">•	Mantener 9.4 km/carril de malla vial local._x000D_
•	Mantener 3.8 km/carril de malla vial rural._x000D_
•	Mantener 7.520 m2 de espacio público_x000D_
</t>
  </si>
  <si>
    <t>146-2018</t>
  </si>
  <si>
    <t>CONTRATAR POR PRECIOS UNITARIOS FIJOS, SIN FORMULA DE REAJUSTE, LA CONSTRUCCIÓN DE DOS PUENTES VEHICULARES LOCALIZADOS EN LA VEREDA EL VERJÓN SOBRE LA QUEBRADA EL CORAL Y EN EL BARRIO BOSQUE CALDERÓN SOBRE LA QUEBRADA LAS DELICIAS EN LA LOCALIDAD DE CHAPINERO, EN BOGOTÁ D.C.</t>
  </si>
  <si>
    <t>FDLCH-LP-004-2018</t>
  </si>
  <si>
    <t>CONSTRUCCIÓN DE PUENTES</t>
  </si>
  <si>
    <t>MAVING S.A.S
NIT 830.079.101-7 
RL JOSUE MORALES RAMÌREZ
 CC 19.497.932.</t>
  </si>
  <si>
    <t>https://www.secop.gov.co/CO1BusinessLine/Tendering/ContractNoticeView/Index?prevCtxLbl=Buscar+procesos&amp;prevCtxUrl=https%3a%2f%2fwww.secop.gov.co%3a443%2fCO1BusinessLine%2fTendering%2fContractNoticeManagement%2fIndex&amp;notice=CO1.NTC.607676</t>
  </si>
  <si>
    <t xml:space="preserve">https://community.secop.gov.co/Public/Tendering/ContractNoticePhases/View?PPI=CO1.PPI.2398713&amp;isFromPublicArea=True&amp;isModal=False
</t>
  </si>
  <si>
    <r>
      <rPr>
        <b/>
        <sz val="11"/>
        <color rgb="FFC00000"/>
        <rFont val="Calibri"/>
      </rPr>
      <t xml:space="preserve"> SUSPENSIÓN No. 1:  
</t>
    </r>
    <r>
      <rPr>
        <sz val="11"/>
        <color rgb="FF000000"/>
        <rFont val="Calibri"/>
      </rPr>
      <t xml:space="preserve">Desde el 2/5/2019 hasta el 16/5/2019 
FECHA DE SUSPENSIÓN No. 1: 2/5/2019  
</t>
    </r>
    <r>
      <rPr>
        <b/>
        <sz val="11"/>
        <color rgb="FF000000"/>
        <rFont val="Calibri"/>
      </rPr>
      <t xml:space="preserve">PLAZO DE SUSPENSIÓN No. 1: Quince (15) días  
</t>
    </r>
    <r>
      <rPr>
        <b/>
        <sz val="11"/>
        <color rgb="FFC00000"/>
        <rFont val="Calibri"/>
      </rPr>
      <t xml:space="preserve">
REINICIO No. 1: 17/05/2019 
SUSPENSIÓN No. 2: 
</t>
    </r>
    <r>
      <rPr>
        <sz val="11"/>
        <color rgb="FF000000"/>
        <rFont val="Calibri"/>
      </rPr>
      <t xml:space="preserve">Desde el 22/05/2019 hasta el 22/7/2019 
</t>
    </r>
    <r>
      <rPr>
        <b/>
        <sz val="11"/>
        <color rgb="FF000000"/>
        <rFont val="Calibri"/>
      </rPr>
      <t xml:space="preserve">PLAZO DE SUSPENSIÓN No. 2: Dos (2) meses 
</t>
    </r>
    <r>
      <rPr>
        <b/>
        <sz val="11"/>
        <color rgb="FFC00000"/>
        <rFont val="Calibri"/>
      </rPr>
      <t xml:space="preserve">
SUSPENSIÓN No. 3: 
</t>
    </r>
    <r>
      <rPr>
        <sz val="11"/>
        <color rgb="FF000000"/>
        <rFont val="Calibri"/>
      </rPr>
      <t xml:space="preserve">Desde el 23/7/2019 hasta el 21/9/2020 
FECHA DE SUSPENSIÓN No. 3: 23/7/2019  
</t>
    </r>
    <r>
      <rPr>
        <b/>
        <sz val="11"/>
        <color rgb="FF000000"/>
        <rFont val="Calibri"/>
      </rPr>
      <t xml:space="preserve">
PLAZO DE SUSPENSIÓN No. 3: Dos (2) meses 
</t>
    </r>
    <r>
      <rPr>
        <b/>
        <sz val="11"/>
        <color rgb="FFC00000"/>
        <rFont val="Calibri"/>
      </rPr>
      <t xml:space="preserve">
SUSPENSIÓN No. 4:  
</t>
    </r>
    <r>
      <rPr>
        <sz val="11"/>
        <color rgb="FF000000"/>
        <rFont val="Calibri"/>
      </rPr>
      <t xml:space="preserve">Desde el 22/9/2019 hasta el 20/10/2019 
FECHA DE SUSPENSIÓN No. 4: 20/9/2019 
</t>
    </r>
    <r>
      <rPr>
        <b/>
        <sz val="11"/>
        <color rgb="FF000000"/>
        <rFont val="Calibri"/>
      </rPr>
      <t xml:space="preserve">
PLAZO DE SUSPENSIÓN No. 4: Un (1) mes </t>
    </r>
    <r>
      <rPr>
        <b/>
        <sz val="11"/>
        <color rgb="FFC00000"/>
        <rFont val="Calibri"/>
      </rPr>
      <t xml:space="preserve"> 
REINICIO No. 4: 21/10/2019 
SUSPENSIÓN No. 5:  
</t>
    </r>
    <r>
      <rPr>
        <sz val="11"/>
        <color rgb="FF000000"/>
        <rFont val="Calibri"/>
      </rPr>
      <t xml:space="preserve">Desde el 21/10/2019 hasta el 20/01/2020 
FECHA DE SUSPENSIÓN No. 5: 21/11/2019  
</t>
    </r>
    <r>
      <rPr>
        <b/>
        <sz val="11"/>
        <color rgb="FF000000"/>
        <rFont val="Calibri"/>
      </rPr>
      <t xml:space="preserve">
PLAZO DE SUSPENSIÓN No. 5: Tres (3) meses  
</t>
    </r>
    <r>
      <rPr>
        <b/>
        <sz val="11"/>
        <color rgb="FFC00000"/>
        <rFont val="Calibri"/>
      </rPr>
      <t xml:space="preserve">
REINICIO No. 5: 21/01/2020 
 SUSPENSIÓN No. 6:  
</t>
    </r>
    <r>
      <rPr>
        <sz val="11"/>
        <color rgb="FF000000"/>
        <rFont val="Calibri"/>
      </rPr>
      <t xml:space="preserve">Desde el 27/3/2020 Hasta el 26/4/2020 
PLAZO DE SUSPENSIÓN No. 6: Un (1) mes  
</t>
    </r>
    <r>
      <rPr>
        <b/>
        <sz val="11"/>
        <color rgb="FF000000"/>
        <rFont val="Calibri"/>
      </rPr>
      <t xml:space="preserve">
FECHA DE SUSPENSIÓN No. 6: 27/3/2020  
</t>
    </r>
    <r>
      <rPr>
        <b/>
        <sz val="11"/>
        <color rgb="FFC00000"/>
        <rFont val="Calibri"/>
      </rPr>
      <t xml:space="preserve">
 AMPLIACIÓN No. 1 A LA SUSPENSIÓN No. 6: 
</t>
    </r>
    <r>
      <rPr>
        <sz val="11"/>
        <color rgb="FF000000"/>
        <rFont val="Calibri"/>
      </rPr>
      <t xml:space="preserve">Desde el 27/4/2020 hasta el 11/5/2020 
</t>
    </r>
    <r>
      <rPr>
        <b/>
        <sz val="11"/>
        <color rgb="FF000000"/>
        <rFont val="Calibri"/>
      </rPr>
      <t xml:space="preserve">PLAZO DE AMPLIACIÓN No. 1 A LA SUSPENSIÓN No. 6: Quince (15) días  
</t>
    </r>
    <r>
      <rPr>
        <b/>
        <sz val="11"/>
        <color rgb="FFC00000"/>
        <rFont val="Calibri"/>
      </rPr>
      <t>FECHA DE AMPLIACIÓN No. 1 A LA SUSPENSIÓN No. 6: 27/4/2020</t>
    </r>
    <r>
      <rPr>
        <b/>
        <sz val="11"/>
        <color rgb="FF000000"/>
        <rFont val="Calibri"/>
      </rPr>
      <t xml:space="preserve">  
</t>
    </r>
    <r>
      <rPr>
        <b/>
        <sz val="11"/>
        <color rgb="FFC00000"/>
        <rFont val="Calibri"/>
      </rPr>
      <t xml:space="preserve">
 AMPLIACIÓN No. 2 A LA SUSPENSIÓN No. 6:  
</t>
    </r>
    <r>
      <rPr>
        <sz val="11"/>
        <color rgb="FF000000"/>
        <rFont val="Calibri"/>
      </rPr>
      <t xml:space="preserve">Desde el 12/5/2020 hasta el 5/7/2020 
</t>
    </r>
    <r>
      <rPr>
        <b/>
        <sz val="11"/>
        <color rgb="FF000000"/>
        <rFont val="Calibri"/>
      </rPr>
      <t xml:space="preserve">
FECHA DE AMPLIACIÓN No. 2 A LA SUSPENSIÓN No. 6: 12/5/2020  
</t>
    </r>
    <r>
      <rPr>
        <b/>
        <sz val="11"/>
        <color rgb="FFC00000"/>
        <rFont val="Calibri"/>
      </rPr>
      <t xml:space="preserve">
REINICIO No. 6: 6/7/2020 
 SUSPENSIÓN No. 7:  
</t>
    </r>
    <r>
      <rPr>
        <sz val="11"/>
        <color rgb="FF000000"/>
        <rFont val="Calibri"/>
      </rPr>
      <t xml:space="preserve">Desde el 12/9/2020 hasta el 18/9/2020 
PLAZO SUSPENSIÓN No. 7: Siete (7) días  
</t>
    </r>
    <r>
      <rPr>
        <b/>
        <sz val="11"/>
        <color rgb="FF000000"/>
        <rFont val="Calibri"/>
      </rPr>
      <t xml:space="preserve">
FECHA DE SUSPENSIÓN No. 7: 12/9/2020  
</t>
    </r>
    <r>
      <rPr>
        <b/>
        <sz val="11"/>
        <color rgb="FFC00000"/>
        <rFont val="Calibri"/>
      </rPr>
      <t xml:space="preserve">
REINICIO No. 7: 19/09/2020 
  PRÓRROGA No. 1:  
</t>
    </r>
    <r>
      <rPr>
        <sz val="11"/>
        <color rgb="FF000000"/>
        <rFont val="Calibri"/>
      </rPr>
      <t xml:space="preserve">Desde el 03/08/2020 hasta el 02/11/2020 
FECHA DE PRÓRROGA No. 1: 29/7/2020  
</t>
    </r>
    <r>
      <rPr>
        <b/>
        <sz val="11"/>
        <color rgb="FF000000"/>
        <rFont val="Calibri"/>
      </rPr>
      <t xml:space="preserve">
PLAZO PRÓRROGA No. 1: Tres (3) meses 
</t>
    </r>
    <r>
      <rPr>
        <b/>
        <sz val="11"/>
        <color rgb="FFC00000"/>
        <rFont val="Calibri"/>
      </rPr>
      <t xml:space="preserve">
PRÓRROGA No. 2:  
</t>
    </r>
    <r>
      <rPr>
        <sz val="11"/>
        <color rgb="FF000000"/>
        <rFont val="Calibri"/>
      </rPr>
      <t xml:space="preserve">Desde el 11/11/2020 hasta el 25/12/2020 
FECHA DE PRÓRROGA No. 1: 9/11/2020  
</t>
    </r>
    <r>
      <rPr>
        <b/>
        <sz val="11"/>
        <color rgb="FFC00000"/>
        <rFont val="Calibri"/>
      </rPr>
      <t xml:space="preserve">
</t>
    </r>
    <r>
      <rPr>
        <b/>
        <sz val="11"/>
        <color rgb="FF000000"/>
        <rFont val="Calibri"/>
      </rPr>
      <t xml:space="preserve">PLAZO PRÓRROGA No. 2: Un (1) mes y quince (15) días </t>
    </r>
  </si>
  <si>
    <t>SEGUROS DEL ESTADO
No POLIZA 21-44-101287521
RCE 21-40-101130925</t>
  </si>
  <si>
    <t>ANEXO 19
15/07/2021</t>
  </si>
  <si>
    <r>
      <rPr>
        <b/>
        <sz val="11"/>
        <color rgb="FFC00000"/>
        <rFont val="Calibri"/>
        <family val="2"/>
      </rPr>
      <t>*CUMPLIMIENTO DE CONTRATO:</t>
    </r>
    <r>
      <rPr>
        <b/>
        <sz val="11"/>
        <color rgb="FF000000"/>
        <rFont val="Calibri"/>
        <family val="2"/>
      </rPr>
      <t xml:space="preserve"> </t>
    </r>
    <r>
      <rPr>
        <sz val="11"/>
        <color rgb="FF000000"/>
        <rFont val="Calibri"/>
        <family val="2"/>
      </rPr>
      <t xml:space="preserve">25/06/2021
</t>
    </r>
    <r>
      <rPr>
        <b/>
        <sz val="11"/>
        <color rgb="FFC00000"/>
        <rFont val="Calibri"/>
        <family val="2"/>
      </rPr>
      <t xml:space="preserve">*PAGO DE SALARIOS,
PRESTACIONES SOCIALES LEGALES E
INDEMNIZACIONES LABORALES:
</t>
    </r>
    <r>
      <rPr>
        <sz val="11"/>
        <color rgb="FF000000"/>
        <rFont val="Calibri"/>
        <family val="2"/>
      </rPr>
      <t xml:space="preserve"> 25/12/2023
</t>
    </r>
    <r>
      <rPr>
        <b/>
        <sz val="11"/>
        <color rgb="FFC00000"/>
        <rFont val="Calibri"/>
        <family val="2"/>
      </rPr>
      <t>*ESTABILIDAD Y CALIDAD  DE LA OBRA:</t>
    </r>
    <r>
      <rPr>
        <sz val="11"/>
        <color rgb="FF000000"/>
        <rFont val="Calibri"/>
        <family val="2"/>
      </rPr>
      <t xml:space="preserve"> 
Si ampara 5 años, 0 meses y 0 días </t>
    </r>
  </si>
  <si>
    <r>
      <rPr>
        <b/>
        <sz val="11"/>
        <color rgb="FFC00000"/>
        <rFont val="Calibri"/>
        <family val="2"/>
      </rPr>
      <t xml:space="preserve">*CUMPLIMIENTO DE CONTRATO: </t>
    </r>
    <r>
      <rPr>
        <sz val="11"/>
        <color rgb="FF000000"/>
        <rFont val="Calibri"/>
        <family val="2"/>
      </rPr>
      <t xml:space="preserve">$86.453.369.20
</t>
    </r>
    <r>
      <rPr>
        <b/>
        <sz val="11"/>
        <color rgb="FF000000"/>
        <rFont val="Calibri"/>
        <family val="2"/>
      </rPr>
      <t xml:space="preserve">VIGENCIAS: </t>
    </r>
    <r>
      <rPr>
        <sz val="11"/>
        <color rgb="FF000000"/>
        <rFont val="Calibri"/>
        <family val="2"/>
      </rPr>
      <t xml:space="preserve">07/03/2019 - 25/06/2021 
</t>
    </r>
    <r>
      <rPr>
        <sz val="11"/>
        <color rgb="FFC00000"/>
        <rFont val="Calibri"/>
        <family val="2"/>
      </rPr>
      <t xml:space="preserve">* </t>
    </r>
    <r>
      <rPr>
        <b/>
        <sz val="11"/>
        <color rgb="FFC00000"/>
        <rFont val="Calibri"/>
        <family val="2"/>
      </rPr>
      <t xml:space="preserve">PAGO DE SALARIOS,
PRESTACIONES SOCIALES  LEGALES E
INDEMNIZACIONES LABORALES:
</t>
    </r>
    <r>
      <rPr>
        <sz val="11"/>
        <color rgb="FF000000"/>
        <rFont val="Calibri"/>
        <family val="2"/>
      </rPr>
      <t xml:space="preserve"> $ 43.226.684.60
</t>
    </r>
    <r>
      <rPr>
        <b/>
        <sz val="11"/>
        <color rgb="FF000000"/>
        <rFont val="Calibri"/>
        <family val="2"/>
      </rPr>
      <t>VIGENCIAS:</t>
    </r>
    <r>
      <rPr>
        <sz val="11"/>
        <color rgb="FF000000"/>
        <rFont val="Calibri"/>
        <family val="2"/>
      </rPr>
      <t xml:space="preserve"> 07/03/2019 - 25/12/2023
</t>
    </r>
    <r>
      <rPr>
        <b/>
        <sz val="11"/>
        <color rgb="FFC00000"/>
        <rFont val="Calibri"/>
        <family val="2"/>
      </rPr>
      <t xml:space="preserve">ESTABILIDAD Y CALIDAD DE LA OBRA: 
</t>
    </r>
    <r>
      <rPr>
        <sz val="11"/>
        <color rgb="FF000000"/>
        <rFont val="Calibri"/>
        <family val="2"/>
      </rPr>
      <t xml:space="preserve"> $ 259.360.107.60
5 Años, 0 meses y 0 días</t>
    </r>
  </si>
  <si>
    <r>
      <rPr>
        <b/>
        <sz val="11"/>
        <color rgb="FFC00000"/>
        <rFont val="Calibri"/>
        <family val="2"/>
      </rPr>
      <t>ADICIÓN No. 01:</t>
    </r>
    <r>
      <rPr>
        <sz val="11"/>
        <color rgb="FF000000"/>
        <rFont val="Calibri"/>
        <family val="2"/>
      </rPr>
      <t xml:space="preserve"> $190.254.008
09/11/2020  EMRE</t>
    </r>
  </si>
  <si>
    <t xml:space="preserve">Nº 1 (Nº ORDEN 1155 ) 
Nº 2  (Nº ORDEN 3000066095) 
Nº 3  (Nº ORDEN 3000143739 ) 
Nº 4  (Nº ORDEN 3000185638 ) 
Nº 5  (Nº ORDEN 3000136844 ) 
Nº 6  (Nº ORDEN 3000479466 )
</t>
  </si>
  <si>
    <r>
      <t>PAGO No. 01: $ 81.572.797  
PAGO No. 02  $129.924.752
PAGO No. 03 $ 178.489.522
PAGO No. 04 $ 185.040.739  
PAGO No. 05 $ 128.738.030
PAGO No. 06 $ 160.321.758</t>
    </r>
    <r>
      <rPr>
        <sz val="11"/>
        <color rgb="FFFF0000"/>
        <rFont val="Calibri"/>
        <family val="2"/>
      </rPr>
      <t xml:space="preserve"> 
</t>
    </r>
    <r>
      <rPr>
        <b/>
        <sz val="11"/>
        <color rgb="FFFF0000"/>
        <rFont val="Calibri"/>
        <family val="2"/>
      </rPr>
      <t xml:space="preserve">
Saldo sin ejecutar a favor Alcaldía Local de Chapinero: $446.094; para lo cual en el Acta de liquidación se ordena liberar el saldo sin ejecutar, numeral 7.</t>
    </r>
  </si>
  <si>
    <t>Pendientes certificados de disposición final de RCD con esta empresa entre los meses de julio y diciembre de 2020, debido a que no se ha obtenido respuesta por parte de los contratistas.</t>
  </si>
  <si>
    <t>* RESOLUCION DJUR 50207101088 SIEMBRA:  200 ARBOLES DE ESPECIES NATIVAS</t>
  </si>
  <si>
    <t>Intervenir 2 puentes vehiculares y/o peatonales, de la localidad sobre cuerpos de agua.</t>
  </si>
  <si>
    <t>2 PUENTES</t>
  </si>
  <si>
    <t xml:space="preserve">JORGE ENRIQUE ABREO REYES 
</t>
  </si>
  <si>
    <t>PENDIENTE PIN AMBIENTAL</t>
  </si>
  <si>
    <t>148-2018</t>
  </si>
  <si>
    <t>INTERVENTORÍA TÉCNICA, ADMINISTRATIVA, LEGAL, FINANCIERA, SOCIAL, AMBIENTAL Y SISTEMA DE SEGURIDAD Y SALUD EN EL TRABAJO - SG-SST, DE LA CONSTRUCCIÓN DE DOS PUENTES VEHICULARES LOCALIZADOS EN LA VEREDA EL VERJÓN SOBRE LA QUEBRADA EL CORAL Y EN EL BARRIO BOSQUE CALDERÓN SOBRE LA QUEBRADA LAS DELICIAS EN LA LOCALIDAD DE CHAPINERO, EN BOGOTÁ D.C.</t>
  </si>
  <si>
    <t xml:space="preserve">FDLCH-CM-004-2018 </t>
  </si>
  <si>
    <t>CONSORCIO VIAL CHAPINERO 
NIT: 901.241.891-8
ANA ISABEL HENDE 
C.C. 52.581.772</t>
  </si>
  <si>
    <t xml:space="preserve">https://community.secop.gov.co/Public/Tendering/ContractNoticePhases/View?PPI=CO1.PPI.2398366&amp;isFromPublicArea=True&amp;isModal=False_x000D_
</t>
  </si>
  <si>
    <t>https://community.secop.gov.co/Public/Tendering/OpportunityDetail/Index?noticeUID=CO1.NTC.600920&amp;isFromPublicArea=True&amp;isModal=False</t>
  </si>
  <si>
    <r>
      <rPr>
        <b/>
        <sz val="11"/>
        <color rgb="FFC00000"/>
        <rFont val="Calibri"/>
        <family val="2"/>
      </rPr>
      <t>SUSPENSIÓN  No.1:</t>
    </r>
    <r>
      <rPr>
        <sz val="11"/>
        <color rgb="FF000000"/>
        <rFont val="Calibri"/>
        <family val="2"/>
      </rPr>
      <t xml:space="preserve"> 02/05/2019 -16/05/2019
</t>
    </r>
    <r>
      <rPr>
        <b/>
        <sz val="11"/>
        <color rgb="FF262626"/>
        <rFont val="Calibri"/>
        <family val="2"/>
      </rPr>
      <t>REINICIO No.1</t>
    </r>
    <r>
      <rPr>
        <sz val="11"/>
        <color rgb="FF262626"/>
        <rFont val="Calibri"/>
        <family val="2"/>
      </rPr>
      <t>:</t>
    </r>
    <r>
      <rPr>
        <sz val="11"/>
        <color rgb="FF000000"/>
        <rFont val="Calibri"/>
        <family val="2"/>
      </rPr>
      <t xml:space="preserve"> 17/05/2019
</t>
    </r>
    <r>
      <rPr>
        <b/>
        <sz val="11"/>
        <color rgb="FFC00000"/>
        <rFont val="Calibri"/>
        <family val="2"/>
      </rPr>
      <t>SUSPENSIÓN  No.2:</t>
    </r>
    <r>
      <rPr>
        <sz val="11"/>
        <color rgb="FF000000"/>
        <rFont val="Calibri"/>
        <family val="2"/>
      </rPr>
      <t xml:space="preserve"> 22/05/2019 - 24/07/2019
</t>
    </r>
    <r>
      <rPr>
        <b/>
        <sz val="11"/>
        <color rgb="FF000000"/>
        <rFont val="Calibri"/>
        <family val="2"/>
      </rPr>
      <t>REINICIO No.2:</t>
    </r>
    <r>
      <rPr>
        <sz val="11"/>
        <color rgb="FF000000"/>
        <rFont val="Calibri"/>
        <family val="2"/>
      </rPr>
      <t xml:space="preserve"> 25/07/2019
</t>
    </r>
    <r>
      <rPr>
        <b/>
        <sz val="11"/>
        <color rgb="FFC00000"/>
        <rFont val="Calibri"/>
        <family val="2"/>
      </rPr>
      <t>SUSPENSIÓN  No.3:</t>
    </r>
    <r>
      <rPr>
        <sz val="11"/>
        <color rgb="FF000000"/>
        <rFont val="Calibri"/>
        <family val="2"/>
      </rPr>
      <t xml:space="preserve"> 25/07/2019 - 21/09/2020
</t>
    </r>
    <r>
      <rPr>
        <b/>
        <sz val="11"/>
        <color rgb="FF000000"/>
        <rFont val="Calibri"/>
        <family val="2"/>
      </rPr>
      <t>REINICIO No.3:</t>
    </r>
    <r>
      <rPr>
        <sz val="11"/>
        <color rgb="FF000000"/>
        <rFont val="Calibri"/>
        <family val="2"/>
      </rPr>
      <t xml:space="preserve"> 22/09/2019
</t>
    </r>
    <r>
      <rPr>
        <b/>
        <sz val="11"/>
        <color rgb="FFC00000"/>
        <rFont val="Calibri"/>
        <family val="2"/>
      </rPr>
      <t>SUSPENSIÓN  No.4:</t>
    </r>
    <r>
      <rPr>
        <sz val="11"/>
        <color rgb="FF000000"/>
        <rFont val="Calibri"/>
        <family val="2"/>
      </rPr>
      <t xml:space="preserve"> 22/09/2019 - 20/10/2019
</t>
    </r>
    <r>
      <rPr>
        <b/>
        <sz val="11"/>
        <color rgb="FF000000"/>
        <rFont val="Calibri"/>
        <family val="2"/>
      </rPr>
      <t>REINICIO No.4</t>
    </r>
    <r>
      <rPr>
        <sz val="11"/>
        <color rgb="FF000000"/>
        <rFont val="Calibri"/>
        <family val="2"/>
      </rPr>
      <t xml:space="preserve"> 21/10/2019
</t>
    </r>
    <r>
      <rPr>
        <b/>
        <sz val="11"/>
        <color rgb="FFC00000"/>
        <rFont val="Calibri"/>
        <family val="2"/>
      </rPr>
      <t>SUSPENSIÓN No.5:</t>
    </r>
    <r>
      <rPr>
        <sz val="11"/>
        <color rgb="FF000000"/>
        <rFont val="Calibri"/>
        <family val="2"/>
      </rPr>
      <t xml:space="preserve"> 21/10/2019 - 20/01/2020
</t>
    </r>
    <r>
      <rPr>
        <b/>
        <sz val="11"/>
        <color rgb="FF000000"/>
        <rFont val="Calibri"/>
        <family val="2"/>
      </rPr>
      <t>REINICIO No.5:</t>
    </r>
    <r>
      <rPr>
        <sz val="11"/>
        <color rgb="FF000000"/>
        <rFont val="Calibri"/>
        <family val="2"/>
      </rPr>
      <t xml:space="preserve"> 21/01/2020
</t>
    </r>
    <r>
      <rPr>
        <b/>
        <sz val="11"/>
        <color rgb="FFC00000"/>
        <rFont val="Calibri"/>
        <family val="2"/>
      </rPr>
      <t xml:space="preserve">SUSPENSIÓN  No.6: </t>
    </r>
    <r>
      <rPr>
        <sz val="11"/>
        <color rgb="FF000000"/>
        <rFont val="Calibri"/>
        <family val="2"/>
      </rPr>
      <t xml:space="preserve">27/03/2020 - 05/07/2020
</t>
    </r>
    <r>
      <rPr>
        <b/>
        <sz val="11"/>
        <color rgb="FF000000"/>
        <rFont val="Calibri"/>
        <family val="2"/>
      </rPr>
      <t>REINICIO No.6:</t>
    </r>
    <r>
      <rPr>
        <sz val="11"/>
        <color rgb="FF000000"/>
        <rFont val="Calibri"/>
        <family val="2"/>
      </rPr>
      <t xml:space="preserve"> 06/07/2020
</t>
    </r>
    <r>
      <rPr>
        <b/>
        <sz val="11"/>
        <color rgb="FF548235"/>
        <rFont val="Calibri"/>
        <family val="2"/>
      </rPr>
      <t xml:space="preserve"> PRORROGA 2: </t>
    </r>
    <r>
      <rPr>
        <sz val="11"/>
        <color rgb="FF000000"/>
        <rFont val="Calibri"/>
        <family val="2"/>
      </rPr>
      <t xml:space="preserve">3 meses 
</t>
    </r>
    <r>
      <rPr>
        <b/>
        <sz val="11"/>
        <color rgb="FFC00000"/>
        <rFont val="Calibri"/>
        <family val="2"/>
      </rPr>
      <t xml:space="preserve">SUSPENSIÓN  No.7: </t>
    </r>
    <r>
      <rPr>
        <sz val="11"/>
        <color rgb="FF000000"/>
        <rFont val="Calibri"/>
        <family val="2"/>
      </rPr>
      <t xml:space="preserve">12/09/2020 - 18/09/2020
</t>
    </r>
    <r>
      <rPr>
        <b/>
        <sz val="11"/>
        <color rgb="FF262626"/>
        <rFont val="Calibri"/>
        <family val="2"/>
      </rPr>
      <t>REINICIO No.7:</t>
    </r>
    <r>
      <rPr>
        <sz val="11"/>
        <color rgb="FF000000"/>
        <rFont val="Calibri"/>
        <family val="2"/>
      </rPr>
      <t xml:space="preserve"> 19/09/2020 
</t>
    </r>
    <r>
      <rPr>
        <b/>
        <sz val="11"/>
        <color rgb="FF548235"/>
        <rFont val="Calibri"/>
        <family val="2"/>
      </rPr>
      <t>PRORROGA 2:</t>
    </r>
    <r>
      <rPr>
        <sz val="11"/>
        <color rgb="FF000000"/>
        <rFont val="Calibri"/>
        <family val="2"/>
      </rPr>
      <t xml:space="preserve"> 1,5 meses </t>
    </r>
  </si>
  <si>
    <t>SEGUROS DEL ESTADO
 No 15-44-101206201</t>
  </si>
  <si>
    <t>ANEXO 17
16/07/21</t>
  </si>
  <si>
    <r>
      <rPr>
        <b/>
        <sz val="11"/>
        <color rgb="FFC00000"/>
        <rFont val="Calibri"/>
        <family val="2"/>
      </rPr>
      <t>*CUMPLIMIENTO DE CONTRATO:</t>
    </r>
    <r>
      <rPr>
        <b/>
        <sz val="11"/>
        <rFont val="Calibri"/>
        <family val="2"/>
      </rPr>
      <t xml:space="preserve"> </t>
    </r>
    <r>
      <rPr>
        <sz val="11"/>
        <rFont val="Calibri"/>
        <family val="2"/>
      </rPr>
      <t xml:space="preserve">25/06/2021
</t>
    </r>
    <r>
      <rPr>
        <b/>
        <sz val="11"/>
        <color rgb="FFC00000"/>
        <rFont val="Calibri"/>
        <family val="2"/>
      </rPr>
      <t>*PAGO DE SALARIOS,
PRESTACIONES SOCIALES LEGALES E
INDEMNIZACIONES LABORALES:</t>
    </r>
    <r>
      <rPr>
        <sz val="11"/>
        <rFont val="Calibri"/>
        <family val="2"/>
      </rPr>
      <t xml:space="preserve">
 25/12/2023
</t>
    </r>
    <r>
      <rPr>
        <b/>
        <sz val="11"/>
        <color rgb="FFC00000"/>
        <rFont val="Calibri"/>
        <family val="2"/>
      </rPr>
      <t>*ESTABILIDAD Y CALIDAD  DE LA OBRA:</t>
    </r>
    <r>
      <rPr>
        <sz val="11"/>
        <rFont val="Calibri"/>
        <family val="2"/>
      </rPr>
      <t xml:space="preserve"> 
28/12/2025</t>
    </r>
  </si>
  <si>
    <r>
      <rPr>
        <b/>
        <sz val="11"/>
        <color rgb="FFC00000"/>
        <rFont val="Calibri"/>
        <family val="2"/>
      </rPr>
      <t xml:space="preserve">*CUMPLIMIENTO DE CONTRATO: </t>
    </r>
    <r>
      <rPr>
        <sz val="11"/>
        <rFont val="Calibri"/>
        <family val="2"/>
      </rPr>
      <t xml:space="preserve">$27.552.394
</t>
    </r>
    <r>
      <rPr>
        <b/>
        <sz val="11"/>
        <rFont val="Calibri"/>
        <family val="2"/>
      </rPr>
      <t xml:space="preserve">VIGENCIAS: </t>
    </r>
    <r>
      <rPr>
        <sz val="11"/>
        <rFont val="Calibri"/>
        <family val="2"/>
      </rPr>
      <t xml:space="preserve">07/03/2019 - 25/06/2021 
</t>
    </r>
    <r>
      <rPr>
        <sz val="11"/>
        <color rgb="FFC00000"/>
        <rFont val="Calibri"/>
        <family val="2"/>
      </rPr>
      <t xml:space="preserve">* </t>
    </r>
    <r>
      <rPr>
        <b/>
        <sz val="11"/>
        <color rgb="FFC00000"/>
        <rFont val="Calibri"/>
        <family val="2"/>
      </rPr>
      <t>PAGO DE SALARIOS,
PRESTACIONES SOCIALES  LEGALES E
INDEMNIZACIONES LABORALES:</t>
    </r>
    <r>
      <rPr>
        <sz val="11"/>
        <rFont val="Calibri"/>
        <family val="2"/>
      </rPr>
      <t xml:space="preserve">
 $6.888.098.50
</t>
    </r>
    <r>
      <rPr>
        <b/>
        <sz val="11"/>
        <rFont val="Calibri"/>
        <family val="2"/>
      </rPr>
      <t>VIGENCIAS:</t>
    </r>
    <r>
      <rPr>
        <sz val="11"/>
        <rFont val="Calibri"/>
        <family val="2"/>
      </rPr>
      <t xml:space="preserve"> 07/03/2019 - 25/12/2023
</t>
    </r>
    <r>
      <rPr>
        <b/>
        <sz val="11"/>
        <color rgb="FFC00000"/>
        <rFont val="Calibri"/>
        <family val="2"/>
      </rPr>
      <t xml:space="preserve">ESTABILIDAD Y CALIDAD DE LA OBRA: </t>
    </r>
    <r>
      <rPr>
        <sz val="11"/>
        <rFont val="Calibri"/>
        <family val="2"/>
      </rPr>
      <t xml:space="preserve">
 $ 27.552.394
</t>
    </r>
    <r>
      <rPr>
        <b/>
        <sz val="11"/>
        <rFont val="Calibri"/>
        <family val="2"/>
      </rPr>
      <t xml:space="preserve">VIGENCIAS: </t>
    </r>
    <r>
      <rPr>
        <sz val="11"/>
        <rFont val="Calibri"/>
        <family val="2"/>
      </rPr>
      <t>28/12/2020 - 28/12/2025</t>
    </r>
  </si>
  <si>
    <r>
      <rPr>
        <b/>
        <sz val="11"/>
        <color rgb="FF000000"/>
        <rFont val="Calibri"/>
        <family val="2"/>
      </rPr>
      <t>ADICIÓN No. 01:</t>
    </r>
    <r>
      <rPr>
        <sz val="11"/>
        <color rgb="FF000000"/>
        <rFont val="Calibri"/>
        <family val="2"/>
      </rPr>
      <t xml:space="preserve"> $44.800.511
09/11/2020
</t>
    </r>
  </si>
  <si>
    <t xml:space="preserve">Nº 1 (Nº ORDEN 3000143740 ) 
Nº 2  (Nº ORDEN 3000184045) 
Nº 3  (Nº ORDEN 3000185635)
Nº 4 ( Nº ORDEN 3000153923)
Nº 5 (Nº ORDEN 3000479467)
</t>
  </si>
  <si>
    <r>
      <t xml:space="preserve">PAGO No. 01 $ 13.944.219
PAGO No 02: $ 34.440.493 
PAGO No 03: $ 34.440.493 
PAGO No. 04: $  34.440.493
PAGO No. 05: $ 20.425.188
</t>
    </r>
    <r>
      <rPr>
        <b/>
        <sz val="11"/>
        <color rgb="FFFF0000"/>
        <rFont val="Calibri"/>
        <family val="2"/>
      </rPr>
      <t>Saldo a favor $71.084</t>
    </r>
  </si>
  <si>
    <t>145-2019</t>
  </si>
  <si>
    <t>EJECUTAR A MONTO AGOTABLE, POR PRECIOS UNITARIOS FIJOS SIN FORMULA DE REAJUSTE, OBRAS Y ACTIVIDADES PARA LA CONSERVACIÓN DE LA INFRAESTRUCTURA VIAL URBANA Y RURAL DE LA LOCALIDAD DE CHAPINERO, EN BOGOTÁ, D.C.</t>
  </si>
  <si>
    <t>FDLCH-LP-002-2019</t>
  </si>
  <si>
    <r>
      <rPr>
        <b/>
        <sz val="11"/>
        <color rgb="FFC00000"/>
        <rFont val="Calibri"/>
      </rPr>
      <t xml:space="preserve">DONADO ARCE &amp; COMPAÑÌA S.A.S 
</t>
    </r>
    <r>
      <rPr>
        <sz val="11"/>
        <color rgb="FF00000A"/>
        <rFont val="Calibri"/>
      </rPr>
      <t xml:space="preserve">NIT: 890.111.275-4 
</t>
    </r>
    <r>
      <rPr>
        <b/>
        <sz val="11"/>
        <color rgb="FF000000"/>
        <rFont val="Calibri"/>
      </rPr>
      <t>Representante  Legal:</t>
    </r>
    <r>
      <rPr>
        <sz val="11"/>
        <color rgb="FF00000A"/>
        <rFont val="Calibri"/>
      </rPr>
      <t xml:space="preserve"> ROBERTO CARLO DONADO ARCE
 CC: 72.210.793 de Barranquilla
</t>
    </r>
  </si>
  <si>
    <t>https://www.secop.gov.co/CO1BusinessLine/Tendering/ContractNoticeView/Index?prevCtxLbl=Buscar+procesos&amp;prevCtxUrl=https%3a%2f%2fwww.secop.gov.co%3a443%2fCO1BusinessLine%2fTendering%2fContractNoticeManagement%2fIndex&amp;notice=CO1.NTC.887328</t>
  </si>
  <si>
    <t>https://community.secop.gov.co/Public/Tendering/OpportunityDetail/Index?noticeUID=CO1.NTC.887328&amp;isFromPublicArea=True&amp;isModal=False</t>
  </si>
  <si>
    <r>
      <rPr>
        <b/>
        <sz val="11"/>
        <color rgb="FFC00000"/>
        <rFont val="Calibri"/>
        <family val="2"/>
      </rPr>
      <t xml:space="preserve">PLAZO INICIAL: </t>
    </r>
    <r>
      <rPr>
        <sz val="11"/>
        <color rgb="FF000000"/>
        <rFont val="Calibri"/>
        <family val="2"/>
      </rPr>
      <t xml:space="preserve">6 MESES
</t>
    </r>
    <r>
      <rPr>
        <b/>
        <sz val="11"/>
        <color rgb="FFC00000"/>
        <rFont val="Calibri"/>
        <family val="2"/>
      </rPr>
      <t>PLAZO ACTUAL:</t>
    </r>
    <r>
      <rPr>
        <sz val="11"/>
        <color rgb="FF000000"/>
        <rFont val="Calibri"/>
        <family val="2"/>
      </rPr>
      <t xml:space="preserve"> 10 MESES, 12 DÍAS</t>
    </r>
  </si>
  <si>
    <r>
      <rPr>
        <b/>
        <sz val="10.5"/>
        <color rgb="FFC00000"/>
        <rFont val="Calibri"/>
      </rPr>
      <t xml:space="preserve">SUSPENSIÓN No. 1
</t>
    </r>
    <r>
      <rPr>
        <b/>
        <sz val="10.5"/>
        <color rgb="FF000000"/>
        <rFont val="Calibri"/>
      </rPr>
      <t>PLAZO DE SUSPENSIÓN No. 1</t>
    </r>
    <r>
      <rPr>
        <b/>
        <sz val="10.5"/>
        <color rgb="FFC00000"/>
        <rFont val="Calibri"/>
      </rPr>
      <t xml:space="preserve">:  </t>
    </r>
    <r>
      <rPr>
        <sz val="10.5"/>
        <color rgb="FF000000"/>
        <rFont val="Calibri"/>
      </rPr>
      <t xml:space="preserve">DIECINUEVE (19) DÍAS
</t>
    </r>
    <r>
      <rPr>
        <b/>
        <sz val="10.5"/>
        <color rgb="FF000000"/>
        <rFont val="Calibri"/>
      </rPr>
      <t>FECHA DE SUSPENSIÓN No. 1:</t>
    </r>
    <r>
      <rPr>
        <sz val="10.5"/>
        <color rgb="FF000000"/>
        <rFont val="Calibri"/>
      </rPr>
      <t xml:space="preserve"> 27/03/2020
</t>
    </r>
    <r>
      <rPr>
        <b/>
        <sz val="10.5"/>
        <color rgb="FFC00000"/>
        <rFont val="Calibri"/>
      </rPr>
      <t xml:space="preserve">AMPLIACIÓN No. 1 SUSPENSIÓN No. 1
</t>
    </r>
    <r>
      <rPr>
        <b/>
        <sz val="10.5"/>
        <color rgb="FF000000"/>
        <rFont val="Calibri"/>
      </rPr>
      <t>PLAZO DE AMPLIACIÓN No. 1 SUSPENSIÓN No. 1:</t>
    </r>
    <r>
      <rPr>
        <sz val="10.5"/>
        <color rgb="FF000000"/>
        <rFont val="Calibri"/>
      </rPr>
      <t xml:space="preserve"> CATORCE (14) DÍAS
</t>
    </r>
    <r>
      <rPr>
        <b/>
        <sz val="10.5"/>
        <color rgb="FF000000"/>
        <rFont val="Calibri"/>
      </rPr>
      <t xml:space="preserve">FECHA DE SUSPENSIÓN No. 1: </t>
    </r>
    <r>
      <rPr>
        <sz val="10.5"/>
        <color rgb="FF000000"/>
        <rFont val="Calibri"/>
      </rPr>
      <t xml:space="preserve">15/04/2020
</t>
    </r>
    <r>
      <rPr>
        <b/>
        <sz val="10.5"/>
        <color rgb="FFC00000"/>
        <rFont val="Calibri"/>
      </rPr>
      <t xml:space="preserve">AMPLIACIÓN No. 2 SUSPENSIÓN No. 1
</t>
    </r>
    <r>
      <rPr>
        <b/>
        <sz val="10.5"/>
        <color rgb="FF000000"/>
        <rFont val="Calibri"/>
      </rPr>
      <t xml:space="preserve">PLAZO DE AMPLIACIÓN No. 1 SUSPENSIÓN No. 1: </t>
    </r>
    <r>
      <rPr>
        <sz val="10.5"/>
        <color rgb="FF000000"/>
        <rFont val="Calibri"/>
      </rPr>
      <t xml:space="preserve">CATORCE (14) DÍAS
</t>
    </r>
    <r>
      <rPr>
        <b/>
        <sz val="10.5"/>
        <color rgb="FF000000"/>
        <rFont val="Calibri"/>
      </rPr>
      <t xml:space="preserve">FECHA DE AM. SUSPENSIÓN No. 1: </t>
    </r>
    <r>
      <rPr>
        <sz val="10.5"/>
        <color rgb="FF000000"/>
        <rFont val="Calibri"/>
      </rPr>
      <t xml:space="preserve">28/04/2020
</t>
    </r>
    <r>
      <rPr>
        <b/>
        <sz val="10.5"/>
        <color rgb="FFC00000"/>
        <rFont val="Calibri"/>
      </rPr>
      <t xml:space="preserve">
AMPLIACIÓN No. 3 SUSPENSIÓN No. 1
</t>
    </r>
    <r>
      <rPr>
        <b/>
        <sz val="10.5"/>
        <color rgb="FF000000"/>
        <rFont val="Calibri"/>
      </rPr>
      <t xml:space="preserve">PLAZO DE AMPLIACIÓN No. 3 SUSPENSIÓN No. 1: </t>
    </r>
    <r>
      <rPr>
        <sz val="10.5"/>
        <color rgb="FF000000"/>
        <rFont val="Calibri"/>
      </rPr>
      <t xml:space="preserve">CUARENTA Y CUATRO (44) DÍAS
</t>
    </r>
    <r>
      <rPr>
        <b/>
        <sz val="10.5"/>
        <color rgb="FF000000"/>
        <rFont val="Calibri"/>
      </rPr>
      <t xml:space="preserve">FECHA DE AM. SUSPENSIÓN No. 1: </t>
    </r>
    <r>
      <rPr>
        <sz val="10.5"/>
        <color rgb="FF000000"/>
        <rFont val="Calibri"/>
      </rPr>
      <t xml:space="preserve">12/05/2020
</t>
    </r>
    <r>
      <rPr>
        <b/>
        <sz val="10.5"/>
        <color rgb="FFC00000"/>
        <rFont val="Calibri"/>
      </rPr>
      <t xml:space="preserve">SUSPENSIÓN No. 2
</t>
    </r>
    <r>
      <rPr>
        <b/>
        <sz val="10.5"/>
        <color rgb="FF000000"/>
        <rFont val="Calibri"/>
      </rPr>
      <t xml:space="preserve">PLAZO SUSPENSIÓN No. 2: </t>
    </r>
    <r>
      <rPr>
        <sz val="10.5"/>
        <color rgb="FF000000"/>
        <rFont val="Calibri"/>
      </rPr>
      <t xml:space="preserve">ONCE (11) DÍAS
</t>
    </r>
    <r>
      <rPr>
        <b/>
        <sz val="10.5"/>
        <color rgb="FF000000"/>
        <rFont val="Calibri"/>
      </rPr>
      <t xml:space="preserve">FECHA SUSPENSIÓN No. 2: </t>
    </r>
    <r>
      <rPr>
        <sz val="10.5"/>
        <color rgb="FF000000"/>
        <rFont val="Calibri"/>
      </rPr>
      <t xml:space="preserve">24/07/2020
</t>
    </r>
    <r>
      <rPr>
        <b/>
        <sz val="10.5"/>
        <color rgb="FFC00000"/>
        <rFont val="Calibri"/>
      </rPr>
      <t xml:space="preserve">SUSPENSIÓN No. 3
</t>
    </r>
    <r>
      <rPr>
        <b/>
        <sz val="10.5"/>
        <color rgb="FF000000"/>
        <rFont val="Calibri"/>
      </rPr>
      <t xml:space="preserve">PLAZO SUSPENSIÓN No. 3: </t>
    </r>
    <r>
      <rPr>
        <sz val="10.5"/>
        <color rgb="FF000000"/>
        <rFont val="Calibri"/>
      </rPr>
      <t xml:space="preserve">DIEZ (10) DÍAS
</t>
    </r>
    <r>
      <rPr>
        <b/>
        <sz val="10.5"/>
        <color rgb="FF000000"/>
        <rFont val="Calibri"/>
      </rPr>
      <t xml:space="preserve">FECHA SUSPENSIÓN No. 3: </t>
    </r>
    <r>
      <rPr>
        <sz val="10.5"/>
        <color rgb="FF000000"/>
        <rFont val="Calibri"/>
      </rPr>
      <t xml:space="preserve">04/08/2020
</t>
    </r>
    <r>
      <rPr>
        <b/>
        <sz val="10.5"/>
        <color rgb="FFC00000"/>
        <rFont val="Calibri"/>
      </rPr>
      <t xml:space="preserve">SUSPENSIÓN No. 4
</t>
    </r>
    <r>
      <rPr>
        <b/>
        <sz val="10.5"/>
        <color rgb="FF000000"/>
        <rFont val="Calibri"/>
      </rPr>
      <t>PLAZO SUSPENSIÓN No. 4:</t>
    </r>
    <r>
      <rPr>
        <sz val="10.5"/>
        <color rgb="FF000000"/>
        <rFont val="Calibri"/>
      </rPr>
      <t xml:space="preserve"> NUEVE (09) DÍAS
</t>
    </r>
    <r>
      <rPr>
        <b/>
        <sz val="10.5"/>
        <color rgb="FF000000"/>
        <rFont val="Calibri"/>
      </rPr>
      <t>FECHA SUSPENSIÓN No. 4:</t>
    </r>
    <r>
      <rPr>
        <sz val="10.5"/>
        <color rgb="FF000000"/>
        <rFont val="Calibri"/>
      </rPr>
      <t xml:space="preserve"> 28/12/2020
</t>
    </r>
    <r>
      <rPr>
        <b/>
        <sz val="10.5"/>
        <color rgb="FFC00000"/>
        <rFont val="Calibri"/>
      </rPr>
      <t xml:space="preserve">ADICIÓN Y PRÓRROGA No. 1
</t>
    </r>
    <r>
      <rPr>
        <b/>
        <sz val="10.5"/>
        <color rgb="FF000000"/>
        <rFont val="Calibri"/>
      </rPr>
      <t xml:space="preserve">PLAZO PRORROGA No. 1: </t>
    </r>
    <r>
      <rPr>
        <sz val="10.5"/>
        <color rgb="FF000000"/>
        <rFont val="Calibri"/>
      </rPr>
      <t xml:space="preserve">NOVENTA (90) DÍAS
</t>
    </r>
    <r>
      <rPr>
        <b/>
        <sz val="10.5"/>
        <color rgb="FF000000"/>
        <rFont val="Calibri"/>
      </rPr>
      <t>FECHA ADICIÓN Y PRÓRROGA No. 1:</t>
    </r>
    <r>
      <rPr>
        <sz val="10.5"/>
        <color rgb="FF000000"/>
        <rFont val="Calibri"/>
      </rPr>
      <t xml:space="preserve"> 14/08/2020 
</t>
    </r>
    <r>
      <rPr>
        <b/>
        <sz val="10.5"/>
        <color rgb="FF000000"/>
        <rFont val="Calibri"/>
      </rPr>
      <t xml:space="preserve">VALOR ADICIÓN No. 1: </t>
    </r>
    <r>
      <rPr>
        <sz val="10.5"/>
        <color rgb="FF000000"/>
        <rFont val="Calibri"/>
      </rPr>
      <t xml:space="preserve"> $ 1.069.502.673
</t>
    </r>
    <r>
      <rPr>
        <b/>
        <sz val="10.5"/>
        <color rgb="FFC00000"/>
        <rFont val="Calibri"/>
      </rPr>
      <t xml:space="preserve">
PRÓRROGA No. 2
</t>
    </r>
    <r>
      <rPr>
        <b/>
        <sz val="10.5"/>
        <color rgb="FF000000"/>
        <rFont val="Calibri"/>
      </rPr>
      <t xml:space="preserve">PLAZO PRÓRROGA No. 2: </t>
    </r>
    <r>
      <rPr>
        <sz val="10.5"/>
        <color rgb="FF000000"/>
        <rFont val="Calibri"/>
      </rPr>
      <t xml:space="preserve">TREINTA (30) DÍAS
</t>
    </r>
    <r>
      <rPr>
        <b/>
        <sz val="10.5"/>
        <color rgb="FF000000"/>
        <rFont val="Calibri"/>
      </rPr>
      <t>FECHA PRÓRROGA No. 2:</t>
    </r>
    <r>
      <rPr>
        <sz val="10.5"/>
        <color rgb="FF000000"/>
        <rFont val="Calibri"/>
      </rPr>
      <t xml:space="preserve"> 13/11/2020 
</t>
    </r>
    <r>
      <rPr>
        <b/>
        <sz val="10.5"/>
        <color rgb="FFC00000"/>
        <rFont val="Calibri"/>
      </rPr>
      <t xml:space="preserve">PRÓRROGA No. 3  </t>
    </r>
    <r>
      <rPr>
        <sz val="10.5"/>
        <color rgb="FF000000"/>
        <rFont val="Calibri"/>
      </rPr>
      <t xml:space="preserve">                           
</t>
    </r>
    <r>
      <rPr>
        <b/>
        <sz val="10.5"/>
        <color rgb="FF000000"/>
        <rFont val="Calibri"/>
      </rPr>
      <t>PLAZO PRÓRROGA No. 3:</t>
    </r>
    <r>
      <rPr>
        <sz val="10.5"/>
        <color rgb="FF000000"/>
        <rFont val="Calibri"/>
      </rPr>
      <t xml:space="preserve"> DOCE (12) DÍAS
</t>
    </r>
    <r>
      <rPr>
        <b/>
        <sz val="10.5"/>
        <color rgb="FF000000"/>
        <rFont val="Calibri"/>
      </rPr>
      <t xml:space="preserve">FECHA PRÓRROGA No. 3: </t>
    </r>
    <r>
      <rPr>
        <sz val="10.5"/>
        <color rgb="FF000000"/>
        <rFont val="Calibri"/>
      </rPr>
      <t xml:space="preserve">16/12/2020 </t>
    </r>
  </si>
  <si>
    <r>
      <rPr>
        <b/>
        <sz val="11"/>
        <color rgb="FFC00000"/>
        <rFont val="Calibri"/>
        <family val="2"/>
      </rPr>
      <t xml:space="preserve">ASEGURADORA: </t>
    </r>
    <r>
      <rPr>
        <sz val="11"/>
        <color rgb="FF000000"/>
        <rFont val="Calibri"/>
        <family val="2"/>
      </rPr>
      <t xml:space="preserve">COMPAÑÍA MUNDIAL DE SEGUROS S.A.
</t>
    </r>
    <r>
      <rPr>
        <b/>
        <sz val="11"/>
        <color rgb="FFC00000"/>
        <rFont val="Calibri"/>
        <family val="2"/>
      </rPr>
      <t>NIT:</t>
    </r>
    <r>
      <rPr>
        <sz val="11"/>
        <color rgb="FF000000"/>
        <rFont val="Calibri"/>
        <family val="2"/>
      </rPr>
      <t xml:space="preserve"> 860.037.013-6
</t>
    </r>
    <r>
      <rPr>
        <b/>
        <sz val="11"/>
        <color rgb="FFC00000"/>
        <rFont val="Calibri"/>
        <family val="2"/>
      </rPr>
      <t>DIRECCIÓN GENERAL:</t>
    </r>
    <r>
      <rPr>
        <sz val="11"/>
        <color rgb="FF000000"/>
        <rFont val="Calibri"/>
        <family val="2"/>
      </rPr>
      <t xml:space="preserve"> Calle 33 # 6B -24 PISOS 1, 2 Y 3 Bogotá D.C. 
</t>
    </r>
    <r>
      <rPr>
        <b/>
        <sz val="11"/>
        <color rgb="FFC00000"/>
        <rFont val="Calibri"/>
        <family val="2"/>
      </rPr>
      <t xml:space="preserve">TELÉFONO: </t>
    </r>
    <r>
      <rPr>
        <sz val="11"/>
        <color rgb="FF000000"/>
        <rFont val="Calibri"/>
        <family val="2"/>
      </rPr>
      <t xml:space="preserve">2855600
</t>
    </r>
    <r>
      <rPr>
        <b/>
        <sz val="11"/>
        <color rgb="FFC00000"/>
        <rFont val="Calibri"/>
        <family val="2"/>
      </rPr>
      <t xml:space="preserve">No. PÓLIZA: </t>
    </r>
    <r>
      <rPr>
        <sz val="11"/>
        <color rgb="FF000000"/>
        <rFont val="Calibri"/>
        <family val="2"/>
      </rPr>
      <t xml:space="preserve"> BQ-100024335 </t>
    </r>
  </si>
  <si>
    <r>
      <rPr>
        <b/>
        <sz val="11"/>
        <color rgb="FFC00000"/>
        <rFont val="Calibri"/>
        <family val="2"/>
      </rPr>
      <t>No. ANEXO:</t>
    </r>
    <r>
      <rPr>
        <sz val="11"/>
        <color rgb="FF000000"/>
        <rFont val="Calibri"/>
        <family val="2"/>
      </rPr>
      <t xml:space="preserve"> 9
</t>
    </r>
    <r>
      <rPr>
        <b/>
        <sz val="11"/>
        <color rgb="FFC00000"/>
        <rFont val="Calibri"/>
        <family val="2"/>
      </rPr>
      <t xml:space="preserve">FECHA DE EXPEDICIÓN: </t>
    </r>
    <r>
      <rPr>
        <sz val="11"/>
        <color rgb="FF000000"/>
        <rFont val="Calibri"/>
        <family val="2"/>
      </rPr>
      <t>03/05/2023</t>
    </r>
  </si>
  <si>
    <r>
      <rPr>
        <b/>
        <sz val="11"/>
        <color rgb="FFC00000"/>
        <rFont val="Calibri"/>
        <family val="2"/>
      </rPr>
      <t>CUMPLIMIENTO:</t>
    </r>
    <r>
      <rPr>
        <sz val="11"/>
        <color rgb="FF000000"/>
        <rFont val="Calibri"/>
        <family val="2"/>
      </rPr>
      <t xml:space="preserve"> 
</t>
    </r>
    <r>
      <rPr>
        <b/>
        <sz val="11"/>
        <color rgb="FF000000"/>
        <rFont val="Calibri"/>
        <family val="2"/>
      </rPr>
      <t>*VIGENCIA</t>
    </r>
    <r>
      <rPr>
        <sz val="11"/>
        <color rgb="FF000000"/>
        <rFont val="Calibri"/>
        <family val="2"/>
      </rPr>
      <t xml:space="preserve">: DESDE EL 28/06/2021 HASTA EL 06/07/2023
</t>
    </r>
    <r>
      <rPr>
        <b/>
        <sz val="11"/>
        <color rgb="FFC00000"/>
        <rFont val="Calibri"/>
        <family val="2"/>
      </rPr>
      <t xml:space="preserve">BUEN MANEJO DEL ANTICIPO: 
</t>
    </r>
    <r>
      <rPr>
        <b/>
        <sz val="11"/>
        <color rgb="FF000000"/>
        <rFont val="Calibri"/>
        <family val="2"/>
      </rPr>
      <t>*VIGENCIA:</t>
    </r>
    <r>
      <rPr>
        <sz val="11"/>
        <color rgb="FF000000"/>
        <rFont val="Calibri"/>
        <family val="2"/>
      </rPr>
      <t xml:space="preserve"> DESDE EL 17/12/2020 HASTA EL 28/06/2021
</t>
    </r>
    <r>
      <rPr>
        <b/>
        <sz val="11"/>
        <color rgb="FFC00000"/>
        <rFont val="Calibri"/>
        <family val="2"/>
      </rPr>
      <t>PRESTACIONES SOCIALES</t>
    </r>
    <r>
      <rPr>
        <sz val="11"/>
        <color rgb="FFC00000"/>
        <rFont val="Calibri"/>
        <family val="2"/>
      </rPr>
      <t>:</t>
    </r>
    <r>
      <rPr>
        <sz val="11"/>
        <color rgb="FF000000"/>
        <rFont val="Calibri"/>
        <family val="2"/>
      </rPr>
      <t xml:space="preserve"> 
</t>
    </r>
    <r>
      <rPr>
        <b/>
        <sz val="11"/>
        <color rgb="FF000000"/>
        <rFont val="Calibri"/>
        <family val="2"/>
      </rPr>
      <t>*VIGENCIA:</t>
    </r>
    <r>
      <rPr>
        <sz val="11"/>
        <color rgb="FF000000"/>
        <rFont val="Calibri"/>
        <family val="2"/>
      </rPr>
      <t xml:space="preserve"> DESDE EL 16/07/2021 HASTA EL 16/07/2024
</t>
    </r>
    <r>
      <rPr>
        <b/>
        <sz val="11"/>
        <color rgb="FFC00000"/>
        <rFont val="Calibri"/>
        <family val="2"/>
      </rPr>
      <t xml:space="preserve">ESTABILIDAD DE LA OBRA:
</t>
    </r>
    <r>
      <rPr>
        <b/>
        <sz val="11"/>
        <color rgb="FF000000"/>
        <rFont val="Calibri"/>
        <family val="2"/>
      </rPr>
      <t xml:space="preserve">*VIGENCIA: </t>
    </r>
    <r>
      <rPr>
        <sz val="11"/>
        <color rgb="FF000000"/>
        <rFont val="Calibri"/>
        <family val="2"/>
      </rPr>
      <t xml:space="preserve">DESDE EL 16/07/2021 HASTA EL 16/07/2026
</t>
    </r>
  </si>
  <si>
    <r>
      <rPr>
        <b/>
        <sz val="11"/>
        <color rgb="FFC00000"/>
        <rFont val="Calibri"/>
        <family val="2"/>
      </rPr>
      <t>CUMPLIMIENTO:</t>
    </r>
    <r>
      <rPr>
        <sz val="11"/>
        <color rgb="FF000000"/>
        <rFont val="Calibri"/>
        <family val="2"/>
      </rPr>
      <t xml:space="preserve"> 
</t>
    </r>
    <r>
      <rPr>
        <b/>
        <sz val="11"/>
        <color rgb="FF000000"/>
        <rFont val="Calibri"/>
        <family val="2"/>
      </rPr>
      <t>*VIGENCIA</t>
    </r>
    <r>
      <rPr>
        <sz val="11"/>
        <color rgb="FF000000"/>
        <rFont val="Calibri"/>
        <family val="2"/>
      </rPr>
      <t xml:space="preserve">: DESDE EL 28/06/2021 HASTA EL 06/07/2023
</t>
    </r>
    <r>
      <rPr>
        <b/>
        <sz val="11"/>
        <color rgb="FF000000"/>
        <rFont val="Calibri"/>
        <family val="2"/>
      </rPr>
      <t xml:space="preserve">*SUMA ASEGURADA: </t>
    </r>
    <r>
      <rPr>
        <sz val="11"/>
        <color rgb="FF000000"/>
        <rFont val="Calibri"/>
        <family val="2"/>
      </rPr>
      <t xml:space="preserve">$ 686.410.761,00
</t>
    </r>
    <r>
      <rPr>
        <b/>
        <sz val="11"/>
        <color rgb="FFC00000"/>
        <rFont val="Calibri"/>
        <family val="2"/>
      </rPr>
      <t xml:space="preserve">BUEN MANEJO DEL ANTICIPO: 
</t>
    </r>
    <r>
      <rPr>
        <b/>
        <sz val="11"/>
        <color rgb="FF000000"/>
        <rFont val="Calibri"/>
        <family val="2"/>
      </rPr>
      <t>*VIGENCIA:</t>
    </r>
    <r>
      <rPr>
        <sz val="11"/>
        <color rgb="FF000000"/>
        <rFont val="Calibri"/>
        <family val="2"/>
      </rPr>
      <t xml:space="preserve"> DESDE EL 17/12/2020 HASTA EL 28/06/2021
</t>
    </r>
    <r>
      <rPr>
        <b/>
        <sz val="11"/>
        <color rgb="FF000000"/>
        <rFont val="Calibri"/>
        <family val="2"/>
      </rPr>
      <t>*SUMA ASEGURADA</t>
    </r>
    <r>
      <rPr>
        <sz val="11"/>
        <color rgb="FF000000"/>
        <rFont val="Calibri"/>
        <family val="2"/>
      </rPr>
      <t xml:space="preserve">: $ 472.510.226,40
</t>
    </r>
    <r>
      <rPr>
        <b/>
        <sz val="11"/>
        <color rgb="FFC00000"/>
        <rFont val="Calibri"/>
        <family val="2"/>
      </rPr>
      <t>PRESTACIONES SOCIALES</t>
    </r>
    <r>
      <rPr>
        <sz val="11"/>
        <color rgb="FFC00000"/>
        <rFont val="Calibri"/>
        <family val="2"/>
      </rPr>
      <t>:</t>
    </r>
    <r>
      <rPr>
        <sz val="11"/>
        <color rgb="FF000000"/>
        <rFont val="Calibri"/>
        <family val="2"/>
      </rPr>
      <t xml:space="preserve"> 
</t>
    </r>
    <r>
      <rPr>
        <b/>
        <sz val="11"/>
        <color rgb="FF000000"/>
        <rFont val="Calibri"/>
        <family val="2"/>
      </rPr>
      <t>*VIGENCIA:</t>
    </r>
    <r>
      <rPr>
        <sz val="11"/>
        <color rgb="FF000000"/>
        <rFont val="Calibri"/>
        <family val="2"/>
      </rPr>
      <t xml:space="preserve"> DESDE EL 16/07/2021 HASTA EL 16/07/2024
</t>
    </r>
    <r>
      <rPr>
        <b/>
        <sz val="11"/>
        <color rgb="FF000000"/>
        <rFont val="Calibri"/>
        <family val="2"/>
      </rPr>
      <t>*SUMA ASEGURADA:</t>
    </r>
    <r>
      <rPr>
        <sz val="11"/>
        <color rgb="FF000000"/>
        <rFont val="Calibri"/>
        <family val="2"/>
      </rPr>
      <t xml:space="preserve"> $ 171.602.690,25
</t>
    </r>
    <r>
      <rPr>
        <b/>
        <sz val="11"/>
        <color rgb="FFC00000"/>
        <rFont val="Calibri"/>
        <family val="2"/>
      </rPr>
      <t xml:space="preserve">ESTABILIDAD DE LA OBRA:
</t>
    </r>
    <r>
      <rPr>
        <b/>
        <sz val="11"/>
        <color rgb="FF000000"/>
        <rFont val="Calibri"/>
        <family val="2"/>
      </rPr>
      <t xml:space="preserve">*VIGENCIA: </t>
    </r>
    <r>
      <rPr>
        <sz val="11"/>
        <color rgb="FF000000"/>
        <rFont val="Calibri"/>
        <family val="2"/>
      </rPr>
      <t xml:space="preserve">DESDE EL 16/07/2021 HASTA EL 16/07/2026
</t>
    </r>
    <r>
      <rPr>
        <b/>
        <sz val="11"/>
        <color rgb="FF000000"/>
        <rFont val="Calibri"/>
        <family val="2"/>
      </rPr>
      <t>*SUMA ASEGURADA:</t>
    </r>
    <r>
      <rPr>
        <sz val="11"/>
        <color rgb="FF000000"/>
        <rFont val="Calibri"/>
        <family val="2"/>
      </rPr>
      <t xml:space="preserve"> $ 686.410.761,00
</t>
    </r>
  </si>
  <si>
    <r>
      <rPr>
        <b/>
        <sz val="11"/>
        <color rgb="FFC00000"/>
        <rFont val="Calibri"/>
        <family val="2"/>
      </rPr>
      <t xml:space="preserve">ANTICIPO: </t>
    </r>
    <r>
      <rPr>
        <b/>
        <sz val="11"/>
        <color rgb="FF000000"/>
        <rFont val="Calibri"/>
        <family val="2"/>
      </rPr>
      <t>ORDEN DE PAGO:</t>
    </r>
    <r>
      <rPr>
        <b/>
        <sz val="11"/>
        <color rgb="FFC00000"/>
        <rFont val="Calibri"/>
        <family val="2"/>
      </rPr>
      <t xml:space="preserve"> </t>
    </r>
    <r>
      <rPr>
        <sz val="11"/>
        <color rgb="FF000000"/>
        <rFont val="Calibri"/>
        <family val="2"/>
      </rPr>
      <t xml:space="preserve">1375
                  FECHA DE ESTADO: 15/11/2019
</t>
    </r>
    <r>
      <rPr>
        <b/>
        <sz val="11"/>
        <color rgb="FFC00000"/>
        <rFont val="Calibri"/>
        <family val="2"/>
      </rPr>
      <t xml:space="preserve">                  FIDUCIA: ALIANZA FIDUCIARIA S.A.
PAGO No. 01:</t>
    </r>
    <r>
      <rPr>
        <sz val="11"/>
        <color rgb="FF000000"/>
        <rFont val="Calibri"/>
        <family val="2"/>
      </rPr>
      <t xml:space="preserve"> </t>
    </r>
    <r>
      <rPr>
        <b/>
        <u/>
        <sz val="11"/>
        <color rgb="FF000000"/>
        <rFont val="Calibri"/>
        <family val="2"/>
      </rPr>
      <t>ORDEN DE PAGO:</t>
    </r>
    <r>
      <rPr>
        <sz val="11"/>
        <color rgb="FF000000"/>
        <rFont val="Calibri"/>
        <family val="2"/>
      </rPr>
      <t xml:space="preserve"> 183
                                FECHA DE ESTADO: 20/02/2020 
</t>
    </r>
    <r>
      <rPr>
        <b/>
        <sz val="11"/>
        <color rgb="FFC00000"/>
        <rFont val="Calibri"/>
        <family val="2"/>
      </rPr>
      <t>PAGO No. 02:</t>
    </r>
    <r>
      <rPr>
        <sz val="11"/>
        <color rgb="FF000000"/>
        <rFont val="Calibri"/>
        <family val="2"/>
      </rPr>
      <t xml:space="preserve"> </t>
    </r>
    <r>
      <rPr>
        <b/>
        <u/>
        <sz val="11"/>
        <color rgb="FF000000"/>
        <rFont val="Calibri"/>
        <family val="2"/>
      </rPr>
      <t xml:space="preserve">ORDEN DE PAGO: </t>
    </r>
    <r>
      <rPr>
        <sz val="11"/>
        <color rgb="FF000000"/>
        <rFont val="Calibri"/>
        <family val="2"/>
      </rPr>
      <t xml:space="preserve">185
                                FECHA DE ESTADO: 20/02/2020 
</t>
    </r>
    <r>
      <rPr>
        <b/>
        <sz val="11"/>
        <color rgb="FFC00000"/>
        <rFont val="Calibri"/>
        <family val="2"/>
      </rPr>
      <t>PAGO No. 03</t>
    </r>
    <r>
      <rPr>
        <sz val="11"/>
        <color rgb="FF000000"/>
        <rFont val="Calibri"/>
        <family val="2"/>
      </rPr>
      <t xml:space="preserve">: </t>
    </r>
    <r>
      <rPr>
        <b/>
        <u/>
        <sz val="11"/>
        <color rgb="FF000000"/>
        <rFont val="Calibri"/>
        <family val="2"/>
      </rPr>
      <t xml:space="preserve">ORDEN DE PAGO: </t>
    </r>
    <r>
      <rPr>
        <sz val="11"/>
        <color rgb="FF000000"/>
        <rFont val="Calibri"/>
        <family val="2"/>
      </rPr>
      <t xml:space="preserve">439
                                FECHA DE ESTADO: 7/04/2020
</t>
    </r>
    <r>
      <rPr>
        <b/>
        <sz val="11"/>
        <color rgb="FFC00000"/>
        <rFont val="Calibri"/>
        <family val="2"/>
      </rPr>
      <t>PAGO No. 04:</t>
    </r>
    <r>
      <rPr>
        <sz val="11"/>
        <color rgb="FF000000"/>
        <rFont val="Calibri"/>
        <family val="2"/>
      </rPr>
      <t xml:space="preserve"> </t>
    </r>
    <r>
      <rPr>
        <b/>
        <u/>
        <sz val="11"/>
        <color rgb="FF000000"/>
        <rFont val="Calibri"/>
        <family val="2"/>
      </rPr>
      <t xml:space="preserve">ORDEN DE PAGO: </t>
    </r>
    <r>
      <rPr>
        <sz val="11"/>
        <color rgb="FF000000"/>
        <rFont val="Calibri"/>
        <family val="2"/>
      </rPr>
      <t xml:space="preserve">953
                                FECHA DE ESTADO: 10/08/2020
</t>
    </r>
    <r>
      <rPr>
        <b/>
        <sz val="11"/>
        <color rgb="FFC00000"/>
        <rFont val="Calibri"/>
        <family val="2"/>
      </rPr>
      <t>PAGO No. 05:</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3000027938
                                FECHA DE ESTADO: 27/10/2020
</t>
    </r>
    <r>
      <rPr>
        <b/>
        <sz val="11"/>
        <color rgb="FFC00000"/>
        <rFont val="Calibri"/>
        <family val="2"/>
      </rPr>
      <t>PAGO No. 06:</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3000160352 
                                FECHA DE ESTADO: 16/12/2020
</t>
    </r>
    <r>
      <rPr>
        <b/>
        <sz val="11"/>
        <color rgb="FFC00000"/>
        <rFont val="Calibri"/>
        <family val="2"/>
      </rPr>
      <t>PAGO No. 07:</t>
    </r>
    <r>
      <rPr>
        <b/>
        <u/>
        <sz val="11"/>
        <color rgb="FF000000"/>
        <rFont val="Calibri"/>
        <family val="2"/>
      </rPr>
      <t xml:space="preserve"> NÚMERO DOCUMENTO CONTABLE:</t>
    </r>
    <r>
      <rPr>
        <sz val="11"/>
        <color rgb="FF000000"/>
        <rFont val="Calibri"/>
        <family val="2"/>
      </rPr>
      <t xml:space="preserve">  3000070399
                                FECHA DE ESTADO: 19/02/2021
</t>
    </r>
    <r>
      <rPr>
        <b/>
        <sz val="11"/>
        <color rgb="FFC00000"/>
        <rFont val="Calibri"/>
        <family val="2"/>
      </rPr>
      <t xml:space="preserve">PAGO No. 08: </t>
    </r>
    <r>
      <rPr>
        <b/>
        <u/>
        <sz val="11"/>
        <color rgb="FF000000"/>
        <rFont val="Calibri"/>
        <family val="2"/>
      </rPr>
      <t xml:space="preserve">NÚMERO DOCUMENTO CONTABLE: </t>
    </r>
    <r>
      <rPr>
        <sz val="11"/>
        <color rgb="FF000000"/>
        <rFont val="Calibri"/>
        <family val="2"/>
      </rPr>
      <t xml:space="preserve">3000285710
                                FECHA DE ESTADO: 25/05/2021
</t>
    </r>
    <r>
      <rPr>
        <b/>
        <sz val="11"/>
        <color rgb="FFC00000"/>
        <rFont val="Calibri"/>
        <family val="2"/>
      </rPr>
      <t xml:space="preserve">PAGO No. 09 DEVOLUCIÓN DEL 50 % DE RTE GARANTÍAS:
                         </t>
    </r>
    <r>
      <rPr>
        <b/>
        <u/>
        <sz val="11"/>
        <color rgb="FF000000"/>
        <rFont val="Calibri"/>
        <family val="2"/>
      </rPr>
      <t>NÚMERO DOCUMENTO CONTABLE:</t>
    </r>
    <r>
      <rPr>
        <b/>
        <sz val="11"/>
        <color rgb="FFC00000"/>
        <rFont val="Calibri"/>
        <family val="2"/>
      </rPr>
      <t xml:space="preserve"> </t>
    </r>
    <r>
      <rPr>
        <sz val="11"/>
        <color rgb="FF000000"/>
        <rFont val="Calibri"/>
        <family val="2"/>
      </rPr>
      <t xml:space="preserve">3000643922
</t>
    </r>
    <r>
      <rPr>
        <b/>
        <sz val="11"/>
        <color rgb="FFC00000"/>
        <rFont val="Calibri"/>
        <family val="2"/>
      </rPr>
      <t xml:space="preserve">                                </t>
    </r>
    <r>
      <rPr>
        <sz val="11"/>
        <color rgb="FF000000"/>
        <rFont val="Calibri"/>
        <family val="2"/>
      </rPr>
      <t xml:space="preserve">FECHA DE ESTADO: 27/09/2021
</t>
    </r>
    <r>
      <rPr>
        <b/>
        <sz val="11"/>
        <color rgb="FFC00000"/>
        <rFont val="Calibri"/>
        <family val="2"/>
      </rPr>
      <t xml:space="preserve">PAGO No. 10 LIQUIDACIÓN: 
                        </t>
    </r>
    <r>
      <rPr>
        <b/>
        <u/>
        <sz val="11"/>
        <color rgb="FF000000"/>
        <rFont val="Calibri"/>
        <family val="2"/>
      </rPr>
      <t xml:space="preserve"> NÚMERO DOCUMENTO CONTABLE: </t>
    </r>
    <r>
      <rPr>
        <b/>
        <sz val="11"/>
        <color rgb="FF000000"/>
        <rFont val="Calibri"/>
        <family val="2"/>
      </rPr>
      <t xml:space="preserve">XXXXXXX
                        </t>
    </r>
    <r>
      <rPr>
        <sz val="11"/>
        <color rgb="FF000000"/>
        <rFont val="Calibri"/>
        <family val="2"/>
      </rPr>
      <t xml:space="preserve">         FECHA DE ESTADO:</t>
    </r>
    <r>
      <rPr>
        <b/>
        <sz val="11"/>
        <color rgb="FF000000"/>
        <rFont val="Calibri"/>
        <family val="2"/>
      </rPr>
      <t xml:space="preserve"> XXXXXX
</t>
    </r>
    <r>
      <rPr>
        <sz val="11"/>
        <color rgb="FF000000"/>
        <rFont val="Calibri"/>
        <family val="2"/>
      </rPr>
      <t xml:space="preserve">
</t>
    </r>
  </si>
  <si>
    <r>
      <rPr>
        <b/>
        <sz val="11"/>
        <color rgb="FFC00000"/>
        <rFont val="Calibri"/>
        <family val="2"/>
      </rPr>
      <t xml:space="preserve">ANTICIPO: </t>
    </r>
    <r>
      <rPr>
        <sz val="11"/>
        <color rgb="FF000000"/>
        <rFont val="Calibri"/>
        <family val="2"/>
      </rPr>
      <t xml:space="preserve">$ 472.510.226
                  </t>
    </r>
    <r>
      <rPr>
        <b/>
        <i/>
        <u/>
        <sz val="11"/>
        <color rgb="FF000000"/>
        <rFont val="Calibri"/>
        <family val="2"/>
      </rPr>
      <t>FIDUCIA:</t>
    </r>
    <r>
      <rPr>
        <sz val="11"/>
        <color rgb="FF000000"/>
        <rFont val="Calibri"/>
        <family val="2"/>
      </rPr>
      <t xml:space="preserve"> ALIANZA FIDUCIARIA S.A.
</t>
    </r>
    <r>
      <rPr>
        <b/>
        <sz val="11"/>
        <color rgb="FFC00000"/>
        <rFont val="Calibri"/>
        <family val="2"/>
      </rPr>
      <t>PAGO No.01:</t>
    </r>
    <r>
      <rPr>
        <sz val="11"/>
        <color rgb="FF000000"/>
        <rFont val="Calibri"/>
        <family val="2"/>
      </rPr>
      <t xml:space="preserve">  </t>
    </r>
    <r>
      <rPr>
        <b/>
        <sz val="11"/>
        <color rgb="FFC00000"/>
        <rFont val="Calibri"/>
        <family val="2"/>
      </rPr>
      <t xml:space="preserve">VALOR BRUTO: $ 609.919.011
</t>
    </r>
    <r>
      <rPr>
        <sz val="11"/>
        <color rgb="FF000000"/>
        <rFont val="Calibri"/>
        <family val="2"/>
      </rPr>
      <t xml:space="preserve">                         </t>
    </r>
    <r>
      <rPr>
        <b/>
        <sz val="11"/>
        <color rgb="FFC00000"/>
        <rFont val="Calibri"/>
        <family val="2"/>
      </rPr>
      <t>ORDEN DE PAGO:</t>
    </r>
    <r>
      <rPr>
        <sz val="11"/>
        <color rgb="FF000000"/>
        <rFont val="Calibri"/>
        <family val="2"/>
      </rPr>
      <t xml:space="preserve"> $ 426.943.308
                         </t>
    </r>
    <r>
      <rPr>
        <b/>
        <i/>
        <u/>
        <sz val="11"/>
        <color rgb="FF000000"/>
        <rFont val="Calibri"/>
        <family val="2"/>
      </rPr>
      <t>Amortización anticipo (20%):</t>
    </r>
    <r>
      <rPr>
        <sz val="11"/>
        <color rgb="FF000000"/>
        <rFont val="Calibri"/>
        <family val="2"/>
      </rPr>
      <t xml:space="preserve"> $ 121.983.802
                          </t>
    </r>
    <r>
      <rPr>
        <b/>
        <sz val="11"/>
        <color rgb="FF000000"/>
        <rFont val="Calibri"/>
        <family val="2"/>
      </rPr>
      <t>NETO A PAGAR:</t>
    </r>
    <r>
      <rPr>
        <sz val="11"/>
        <color rgb="FF000000"/>
        <rFont val="Calibri"/>
        <family val="2"/>
      </rPr>
      <t xml:space="preserve"> </t>
    </r>
    <r>
      <rPr>
        <u/>
        <sz val="11"/>
        <color rgb="FFC00000"/>
        <rFont val="Calibri"/>
        <family val="2"/>
      </rPr>
      <t xml:space="preserve">$ 382.678.143
</t>
    </r>
    <r>
      <rPr>
        <b/>
        <sz val="11"/>
        <color rgb="FFC00000"/>
        <rFont val="Calibri"/>
        <family val="2"/>
      </rPr>
      <t>PAGO No.02:</t>
    </r>
    <r>
      <rPr>
        <b/>
        <sz val="11"/>
        <color rgb="FF000000"/>
        <rFont val="Calibri"/>
        <family val="2"/>
      </rPr>
      <t xml:space="preserve">  </t>
    </r>
    <r>
      <rPr>
        <b/>
        <sz val="11"/>
        <color rgb="FFC00000"/>
        <rFont val="Calibri"/>
        <family val="2"/>
      </rPr>
      <t xml:space="preserve">VALOR BRUTO: $ 621.326.397
</t>
    </r>
    <r>
      <rPr>
        <sz val="11"/>
        <color rgb="FF000000"/>
        <rFont val="Calibri"/>
        <family val="2"/>
      </rPr>
      <t xml:space="preserve">                          </t>
    </r>
    <r>
      <rPr>
        <b/>
        <sz val="11"/>
        <color rgb="FFC00000"/>
        <rFont val="Calibri"/>
        <family val="2"/>
      </rPr>
      <t xml:space="preserve">ORDEN DE PAGO: </t>
    </r>
    <r>
      <rPr>
        <sz val="11"/>
        <color rgb="FF000000"/>
        <rFont val="Calibri"/>
        <family val="2"/>
      </rPr>
      <t xml:space="preserve">$ 434.928.478
</t>
    </r>
    <r>
      <rPr>
        <sz val="11"/>
        <color rgb="FF00FF00"/>
        <rFont val="Calibri"/>
        <family val="2"/>
      </rPr>
      <t xml:space="preserve">                           </t>
    </r>
    <r>
      <rPr>
        <b/>
        <u/>
        <sz val="11"/>
        <color rgb="FF000000"/>
        <rFont val="Calibri"/>
        <family val="2"/>
      </rPr>
      <t>Amortización anticipo (20%):</t>
    </r>
    <r>
      <rPr>
        <sz val="11"/>
        <color rgb="FF00FF00"/>
        <rFont val="Calibri"/>
        <family val="2"/>
      </rPr>
      <t xml:space="preserve"> </t>
    </r>
    <r>
      <rPr>
        <sz val="11"/>
        <color rgb="FF000000"/>
        <rFont val="Calibri"/>
        <family val="2"/>
      </rPr>
      <t xml:space="preserve">$ 124.265.279
</t>
    </r>
    <r>
      <rPr>
        <sz val="11"/>
        <color rgb="FF00FF00"/>
        <rFont val="Calibri"/>
        <family val="2"/>
      </rPr>
      <t xml:space="preserve">                           </t>
    </r>
    <r>
      <rPr>
        <b/>
        <sz val="11"/>
        <color rgb="FF000000"/>
        <rFont val="Calibri"/>
        <family val="2"/>
      </rPr>
      <t>NETO A PAGAR:</t>
    </r>
    <r>
      <rPr>
        <b/>
        <u/>
        <sz val="11"/>
        <color rgb="FFC00000"/>
        <rFont val="Calibri"/>
        <family val="2"/>
      </rPr>
      <t xml:space="preserve"> </t>
    </r>
    <r>
      <rPr>
        <u/>
        <sz val="11"/>
        <color rgb="FFC00000"/>
        <rFont val="Calibri"/>
        <family val="2"/>
      </rPr>
      <t xml:space="preserve">$ 390.373.285
</t>
    </r>
    <r>
      <rPr>
        <b/>
        <sz val="11"/>
        <color rgb="FFC00000"/>
        <rFont val="Calibri"/>
        <family val="2"/>
      </rPr>
      <t xml:space="preserve">PAGO No.03:   VALOR BRUTO: $ 448.369.219
</t>
    </r>
    <r>
      <rPr>
        <sz val="11"/>
        <color rgb="FF000000"/>
        <rFont val="Calibri"/>
        <family val="2"/>
      </rPr>
      <t xml:space="preserve">                          </t>
    </r>
    <r>
      <rPr>
        <b/>
        <sz val="11"/>
        <color rgb="FFC00000"/>
        <rFont val="Calibri"/>
        <family val="2"/>
      </rPr>
      <t>ORDEN DE PAGO:</t>
    </r>
    <r>
      <rPr>
        <sz val="11"/>
        <color rgb="FF000000"/>
        <rFont val="Calibri"/>
        <family val="2"/>
      </rPr>
      <t xml:space="preserve"> $ 313.858.453
                          </t>
    </r>
    <r>
      <rPr>
        <b/>
        <i/>
        <u/>
        <sz val="11"/>
        <color rgb="FF000000"/>
        <rFont val="Calibri"/>
        <family val="2"/>
      </rPr>
      <t xml:space="preserve">Amortización anticipo (20%): </t>
    </r>
    <r>
      <rPr>
        <sz val="11"/>
        <color rgb="FF000000"/>
        <rFont val="Calibri"/>
        <family val="2"/>
      </rPr>
      <t xml:space="preserve">$ 89.673.844 
                          </t>
    </r>
    <r>
      <rPr>
        <b/>
        <sz val="11"/>
        <color rgb="FF000000"/>
        <rFont val="Calibri"/>
        <family val="2"/>
      </rPr>
      <t>NETO A PAGAR:</t>
    </r>
    <r>
      <rPr>
        <sz val="11"/>
        <color rgb="FF000000"/>
        <rFont val="Calibri"/>
        <family val="2"/>
      </rPr>
      <t xml:space="preserve"> </t>
    </r>
    <r>
      <rPr>
        <u/>
        <sz val="11"/>
        <color rgb="FFC00000"/>
        <rFont val="Calibri"/>
        <family val="2"/>
      </rPr>
      <t xml:space="preserve">$ 282.069.075
</t>
    </r>
    <r>
      <rPr>
        <b/>
        <sz val="11"/>
        <color rgb="FFC00000"/>
        <rFont val="Calibri"/>
        <family val="2"/>
      </rPr>
      <t xml:space="preserve">PAGO No.04:   VALOR BRUTO: $ 203.839.985
</t>
    </r>
    <r>
      <rPr>
        <sz val="11"/>
        <color rgb="FF000000"/>
        <rFont val="Calibri"/>
        <family val="2"/>
      </rPr>
      <t xml:space="preserve">                          </t>
    </r>
    <r>
      <rPr>
        <b/>
        <sz val="11"/>
        <color rgb="FFC00000"/>
        <rFont val="Calibri"/>
        <family val="2"/>
      </rPr>
      <t>ORDEN DE PAGO:</t>
    </r>
    <r>
      <rPr>
        <sz val="11"/>
        <color rgb="FF000000"/>
        <rFont val="Calibri"/>
        <family val="2"/>
      </rPr>
      <t xml:space="preserve"> $ 203.839.985
                         </t>
    </r>
    <r>
      <rPr>
        <b/>
        <i/>
        <u/>
        <sz val="11"/>
        <color rgb="FF000000"/>
        <rFont val="Calibri"/>
        <family val="2"/>
      </rPr>
      <t xml:space="preserve"> Amortización anticipo (20%):</t>
    </r>
    <r>
      <rPr>
        <sz val="11"/>
        <color rgb="FF000000"/>
        <rFont val="Calibri"/>
        <family val="2"/>
      </rPr>
      <t xml:space="preserve"> $ 40.767.997
                          </t>
    </r>
    <r>
      <rPr>
        <b/>
        <sz val="11"/>
        <color rgb="FF000000"/>
        <rFont val="Calibri"/>
        <family val="2"/>
      </rPr>
      <t>NETO A PAGAR:</t>
    </r>
    <r>
      <rPr>
        <sz val="11"/>
        <color rgb="FF000000"/>
        <rFont val="Calibri"/>
        <family val="2"/>
      </rPr>
      <t xml:space="preserve"> </t>
    </r>
    <r>
      <rPr>
        <u/>
        <sz val="11"/>
        <color rgb="FFC00000"/>
        <rFont val="Calibri"/>
        <family val="2"/>
      </rPr>
      <t xml:space="preserve">$ 189.387.730 </t>
    </r>
    <r>
      <rPr>
        <b/>
        <u/>
        <sz val="11"/>
        <color rgb="FFC00000"/>
        <rFont val="Calibri"/>
        <family val="2"/>
      </rPr>
      <t>ORDEN DE PAGO*</t>
    </r>
    <r>
      <rPr>
        <sz val="11"/>
        <color rgb="FFC00000"/>
        <rFont val="Calibri"/>
        <family val="2"/>
      </rPr>
      <t xml:space="preserve">  
</t>
    </r>
    <r>
      <rPr>
        <b/>
        <sz val="11"/>
        <color rgb="FFC00000"/>
        <rFont val="Calibri"/>
        <family val="2"/>
      </rPr>
      <t xml:space="preserve">PAGO No.05:   VALOR BRUTO: $ 417.137.052
</t>
    </r>
    <r>
      <rPr>
        <sz val="11"/>
        <color rgb="FF000000"/>
        <rFont val="Calibri"/>
        <family val="2"/>
      </rPr>
      <t xml:space="preserve">                          </t>
    </r>
    <r>
      <rPr>
        <b/>
        <sz val="11"/>
        <color rgb="FFC00000"/>
        <rFont val="Calibri"/>
        <family val="2"/>
      </rPr>
      <t>ORDEN DE PAGO:</t>
    </r>
    <r>
      <rPr>
        <sz val="11"/>
        <color rgb="FF000000"/>
        <rFont val="Calibri"/>
        <family val="2"/>
      </rPr>
      <t xml:space="preserve"> $ 230.843.941
                          </t>
    </r>
    <r>
      <rPr>
        <b/>
        <sz val="11"/>
        <color rgb="FF000000"/>
        <rFont val="Calibri"/>
        <family val="2"/>
      </rPr>
      <t>NETO A PAGAR:</t>
    </r>
    <r>
      <rPr>
        <sz val="11"/>
        <color rgb="FF000000"/>
        <rFont val="Calibri"/>
        <family val="2"/>
      </rPr>
      <t xml:space="preserve"> </t>
    </r>
    <r>
      <rPr>
        <u/>
        <sz val="11"/>
        <color rgb="FFC00000"/>
        <rFont val="Calibri"/>
        <family val="2"/>
      </rPr>
      <t xml:space="preserve">$ 201.268.924  </t>
    </r>
    <r>
      <rPr>
        <b/>
        <u/>
        <sz val="11"/>
        <color rgb="FFC00000"/>
        <rFont val="Calibri"/>
        <family val="2"/>
      </rPr>
      <t>ORDEN DE PAGO*</t>
    </r>
    <r>
      <rPr>
        <sz val="11"/>
        <color rgb="FFC00000"/>
        <rFont val="Calibri"/>
        <family val="2"/>
      </rPr>
      <t xml:space="preserve"> 
                                </t>
    </r>
    <r>
      <rPr>
        <sz val="11"/>
        <color rgb="FF000000"/>
        <rFont val="Calibri"/>
        <family val="2"/>
      </rPr>
      <t xml:space="preserve"> 
</t>
    </r>
    <r>
      <rPr>
        <b/>
        <sz val="11"/>
        <color rgb="FFC00000"/>
        <rFont val="Calibri"/>
        <family val="2"/>
      </rPr>
      <t>PAGO No.06:</t>
    </r>
    <r>
      <rPr>
        <sz val="11"/>
        <color rgb="FF000000"/>
        <rFont val="Calibri"/>
        <family val="2"/>
      </rPr>
      <t xml:space="preserve">   </t>
    </r>
    <r>
      <rPr>
        <b/>
        <sz val="11"/>
        <color rgb="FFC00000"/>
        <rFont val="Calibri"/>
        <family val="2"/>
      </rPr>
      <t>VALOR BRUTO:</t>
    </r>
    <r>
      <rPr>
        <sz val="11"/>
        <color rgb="FF000000"/>
        <rFont val="Calibri"/>
        <family val="2"/>
      </rPr>
      <t xml:space="preserve"> </t>
    </r>
    <r>
      <rPr>
        <b/>
        <sz val="11"/>
        <color rgb="FFC00000"/>
        <rFont val="Calibri"/>
        <family val="2"/>
      </rPr>
      <t xml:space="preserve">$ 302.295.943
</t>
    </r>
    <r>
      <rPr>
        <sz val="11"/>
        <color rgb="FF000000"/>
        <rFont val="Calibri"/>
        <family val="2"/>
      </rPr>
      <t xml:space="preserve">                          </t>
    </r>
    <r>
      <rPr>
        <b/>
        <sz val="11"/>
        <color rgb="FFC00000"/>
        <rFont val="Calibri"/>
        <family val="2"/>
      </rPr>
      <t>ORDEN DE PAGO:</t>
    </r>
    <r>
      <rPr>
        <sz val="11"/>
        <color rgb="FF000000"/>
        <rFont val="Calibri"/>
        <family val="2"/>
      </rPr>
      <t xml:space="preserve"> $ 259.674.455
                          </t>
    </r>
    <r>
      <rPr>
        <b/>
        <i/>
        <u/>
        <sz val="11"/>
        <color rgb="FF000000"/>
        <rFont val="Calibri"/>
        <family val="2"/>
      </rPr>
      <t xml:space="preserve">Amortización anticipo (20%): </t>
    </r>
    <r>
      <rPr>
        <sz val="11"/>
        <color rgb="FF000000"/>
        <rFont val="Calibri"/>
        <family val="2"/>
      </rPr>
      <t xml:space="preserve">$ 12.391.894 
                         </t>
    </r>
    <r>
      <rPr>
        <b/>
        <sz val="11"/>
        <color rgb="FF000000"/>
        <rFont val="Calibri"/>
        <family val="2"/>
      </rPr>
      <t xml:space="preserve"> NETO A PAGAR:</t>
    </r>
    <r>
      <rPr>
        <sz val="11"/>
        <color rgb="FF000000"/>
        <rFont val="Calibri"/>
        <family val="2"/>
      </rPr>
      <t xml:space="preserve"> </t>
    </r>
    <r>
      <rPr>
        <u/>
        <sz val="11"/>
        <color rgb="FFC00000"/>
        <rFont val="Calibri"/>
        <family val="2"/>
      </rPr>
      <t xml:space="preserve">$ 235.597.972
</t>
    </r>
    <r>
      <rPr>
        <b/>
        <sz val="11"/>
        <color rgb="FFC00000"/>
        <rFont val="Calibri"/>
        <family val="2"/>
      </rPr>
      <t>PAGO No.07:</t>
    </r>
    <r>
      <rPr>
        <sz val="11"/>
        <color rgb="FF000000"/>
        <rFont val="Calibri"/>
        <family val="2"/>
      </rPr>
      <t xml:space="preserve">  </t>
    </r>
    <r>
      <rPr>
        <b/>
        <sz val="11"/>
        <color rgb="FFC00000"/>
        <rFont val="Calibri"/>
        <family val="2"/>
      </rPr>
      <t xml:space="preserve">VALOR BRUTO: $ 451.837.874
</t>
    </r>
    <r>
      <rPr>
        <sz val="11"/>
        <color rgb="FF000000"/>
        <rFont val="Calibri"/>
        <family val="2"/>
      </rPr>
      <t xml:space="preserve">                         </t>
    </r>
    <r>
      <rPr>
        <b/>
        <sz val="11"/>
        <color rgb="FFC00000"/>
        <rFont val="Calibri"/>
        <family val="2"/>
      </rPr>
      <t xml:space="preserve"> ORDEN DE PAGO: </t>
    </r>
    <r>
      <rPr>
        <sz val="11"/>
        <color rgb="FF000000"/>
        <rFont val="Calibri"/>
        <family val="2"/>
      </rPr>
      <t xml:space="preserve">$ 406.654.087 
                          </t>
    </r>
    <r>
      <rPr>
        <b/>
        <sz val="11"/>
        <color rgb="FF000000"/>
        <rFont val="Calibri"/>
        <family val="2"/>
      </rPr>
      <t>NETO A PAGAR:</t>
    </r>
    <r>
      <rPr>
        <sz val="11"/>
        <color rgb="FFC00000"/>
        <rFont val="Calibri"/>
        <family val="2"/>
      </rPr>
      <t xml:space="preserve"> </t>
    </r>
    <r>
      <rPr>
        <u/>
        <sz val="11"/>
        <color rgb="FFC00000"/>
        <rFont val="Calibri"/>
        <family val="2"/>
      </rPr>
      <t xml:space="preserve">$ 369.648.566
</t>
    </r>
    <r>
      <rPr>
        <b/>
        <sz val="11"/>
        <color rgb="FFC00000"/>
        <rFont val="Calibri"/>
        <family val="2"/>
      </rPr>
      <t xml:space="preserve">PAGO No.08: VALOR BRUTO: $ 360.208.424
</t>
    </r>
    <r>
      <rPr>
        <sz val="11"/>
        <color rgb="FF000000"/>
        <rFont val="Calibri"/>
        <family val="2"/>
      </rPr>
      <t xml:space="preserve">                         </t>
    </r>
    <r>
      <rPr>
        <b/>
        <sz val="11"/>
        <color rgb="FFC00000"/>
        <rFont val="Calibri"/>
        <family val="2"/>
      </rPr>
      <t xml:space="preserve">ORDEN DE PAGO: </t>
    </r>
    <r>
      <rPr>
        <sz val="11"/>
        <color rgb="FF000000"/>
        <rFont val="Calibri"/>
        <family val="2"/>
      </rPr>
      <t xml:space="preserve">$ 324.187.582
                         </t>
    </r>
    <r>
      <rPr>
        <b/>
        <sz val="11"/>
        <color rgb="FF000000"/>
        <rFont val="Calibri"/>
        <family val="2"/>
      </rPr>
      <t xml:space="preserve"> NETO A PAGAR:</t>
    </r>
    <r>
      <rPr>
        <sz val="11"/>
        <color rgb="FF000000"/>
        <rFont val="Calibri"/>
        <family val="2"/>
      </rPr>
      <t xml:space="preserve"> </t>
    </r>
    <r>
      <rPr>
        <u/>
        <sz val="11"/>
        <color rgb="FFC00000"/>
        <rFont val="Calibri"/>
        <family val="2"/>
      </rPr>
      <t xml:space="preserve">$ 294.686.513
</t>
    </r>
    <r>
      <rPr>
        <b/>
        <sz val="11"/>
        <color rgb="FFC00000"/>
        <rFont val="Calibri"/>
        <family val="2"/>
      </rPr>
      <t>PAGO No.09 DEVOLUCIÓN DEL 50 % DE RTE GARANTÍAS:</t>
    </r>
    <r>
      <rPr>
        <sz val="11"/>
        <color rgb="FF000000"/>
        <rFont val="Calibri"/>
        <family val="2"/>
      </rPr>
      <t xml:space="preserve"> $ 170.746.695
</t>
    </r>
    <r>
      <rPr>
        <sz val="11"/>
        <color rgb="FFC00000"/>
        <rFont val="Calibri"/>
        <family val="2"/>
      </rPr>
      <t xml:space="preserve">                          </t>
    </r>
    <r>
      <rPr>
        <b/>
        <sz val="11"/>
        <color rgb="FF000000"/>
        <rFont val="Calibri"/>
        <family val="2"/>
      </rPr>
      <t xml:space="preserve">NETO A PAGAR: </t>
    </r>
    <r>
      <rPr>
        <u/>
        <sz val="11"/>
        <color rgb="FFC00000"/>
        <rFont val="Calibri"/>
        <family val="2"/>
      </rPr>
      <t xml:space="preserve">$ 170.746.695
</t>
    </r>
    <r>
      <rPr>
        <sz val="11"/>
        <color rgb="FF000000"/>
        <rFont val="Calibri"/>
        <family val="2"/>
      </rPr>
      <t xml:space="preserve">
</t>
    </r>
  </si>
  <si>
    <t>OK</t>
  </si>
  <si>
    <t>NA</t>
  </si>
  <si>
    <t xml:space="preserve">
- MANTENER 9.4 KM/CARRIL DE MALLA VIAL LOCAL. 
- MANTENER 3.8 KM/CARRIL DE MALLA VIAL RURAL. </t>
  </si>
  <si>
    <t>*1,11 KM/ CARRIL URBANO
* 1,7 KM / CARRIL RURAL</t>
  </si>
  <si>
    <t xml:space="preserve">CONSORCIO BOGOTÁ
</t>
  </si>
  <si>
    <r>
      <rPr>
        <sz val="11"/>
        <color rgb="FF000000"/>
        <rFont val="Calibri"/>
      </rPr>
      <t xml:space="preserve">Se Liquidó por mutuo acuerdo el CONTRATO DE OBRA PÚBLICA No. 145-2019 suscrito entre el FONDO DE DESARROLLO LOCAL DE CHAPINERO y DONADO ARCE &amp; COMPAÑÍA S.A.S. 
Se Liberó a favor del FONDO DE DESARROLLO LOCAL DE CHAPINERO la suma de </t>
    </r>
    <r>
      <rPr>
        <b/>
        <sz val="11"/>
        <color rgb="FF000000"/>
        <rFont val="Calibri"/>
      </rPr>
      <t>CIENTO CINCUENTA Y CUATRO MILLONES SEISCIENTOS SIETE MIL TRESCIENTOS CINCUENTA Y CINCO PESOS M/CTE ($ 154.607.355,00)</t>
    </r>
    <r>
      <rPr>
        <sz val="11"/>
        <color rgb="FF000000"/>
        <rFont val="Calibri"/>
      </rPr>
      <t xml:space="preserve">, por las razones expuestas en el </t>
    </r>
    <r>
      <rPr>
        <b/>
        <sz val="11"/>
        <color rgb="FF000000"/>
        <rFont val="Calibri"/>
      </rPr>
      <t xml:space="preserve">ACTA DE LIQUIDACIÓN. 
</t>
    </r>
    <r>
      <rPr>
        <sz val="11"/>
        <color rgb="FF000000"/>
        <rFont val="Calibri"/>
      </rPr>
      <t xml:space="preserve">
Se reconoció a favor de la firma DONADO ARCE &amp;COMPAÑÍA S.A.S, la suma de </t>
    </r>
    <r>
      <rPr>
        <b/>
        <sz val="11"/>
        <color rgb="FF000000"/>
        <rFont val="Calibri"/>
      </rPr>
      <t>TREINTA Y TRES MILLONES DOSCIENTOS CINCUENTA Y NUEVE MIL DOSCIENTOS CUARENTA PESOS M/CTE ($ 33.259.240,00),</t>
    </r>
    <r>
      <rPr>
        <sz val="11"/>
        <color rgb="FF000000"/>
        <rFont val="Calibri"/>
      </rPr>
      <t xml:space="preserve"> como saldo correspondiente a las obras ejecutadas.
</t>
    </r>
  </si>
  <si>
    <t>146-2019</t>
  </si>
  <si>
    <t>INTERVENTORÍA TÉCNICA, ADMINISTRATIVA, FINANCIERA, SOCIAL, AMBIENTAL Y SISTEMA DE SEGURIDAD Y SALUD EN EL TRABAJO - SG-SST DEL CONTRATO DE OBRA QUE SE DERIVE DE LA LICITACIÓN PÚBLICA QUE TIENE POR OBJETO: EJECUTAR A MONTO AGOTABLE, POR PRECIOS UNITARIOS FIJOS SIN FORMULA DE REAJUSTE, OBRAS Y ACTIVIDADES PARA LA CONSERVACIÓN DE LA INFRAESTRUCTURA VIAL URBANA Y RURAL DE LA LOCALIDAD DE CHAPINERO, EN BOGOTÁ, D.C.</t>
  </si>
  <si>
    <t>FDLCH-CM-001-2019</t>
  </si>
  <si>
    <t xml:space="preserve">CONSORCIO BOGOTÁ
NIT: 901.329.000-2
Representante Legal: Julio Cesar Melo Márquez
C.C.: 84.084.521 de Riohacha
Dirección: Carrera 49 # 104B -49
Teléfono: 2360929 
</t>
  </si>
  <si>
    <t xml:space="preserve">https://community.secop.gov.co/Public/Tendering/ContractNoticePhases/View?PPI=CO1.PPI.4094912&amp;isFromPublicArea=True&amp;isModal=False_x000D_
</t>
  </si>
  <si>
    <t>https://community.secop.gov.co/Public/Tendering/OpportunityDetail/Index?noticeUID=CO1.NTC.894507&amp;isFromPublicArea=True&amp;isModal=False</t>
  </si>
  <si>
    <t>7 MESES</t>
  </si>
  <si>
    <r>
      <rPr>
        <b/>
        <sz val="11"/>
        <color rgb="FFC00000"/>
        <rFont val="Calibri"/>
        <family val="2"/>
      </rPr>
      <t xml:space="preserve">SUSPENSIÓN No. 1
</t>
    </r>
    <r>
      <rPr>
        <b/>
        <sz val="11"/>
        <color rgb="FF000000"/>
        <rFont val="Calibri"/>
        <family val="2"/>
      </rPr>
      <t xml:space="preserve">PLAZO DE SUSPENSIÓN No. 1:  </t>
    </r>
    <r>
      <rPr>
        <sz val="11"/>
        <color rgb="FF000000"/>
        <rFont val="Calibri"/>
        <family val="2"/>
      </rPr>
      <t xml:space="preserve">DIECINUEVE (19) DÍAS
</t>
    </r>
    <r>
      <rPr>
        <b/>
        <sz val="11"/>
        <color rgb="FF000000"/>
        <rFont val="Calibri"/>
        <family val="2"/>
      </rPr>
      <t xml:space="preserve">FECHA DE SUSPENSIÓN No. 1: </t>
    </r>
    <r>
      <rPr>
        <sz val="11"/>
        <color rgb="FF000000"/>
        <rFont val="Calibri"/>
        <family val="2"/>
      </rPr>
      <t xml:space="preserve">27/03/2020
</t>
    </r>
    <r>
      <rPr>
        <b/>
        <sz val="11"/>
        <color rgb="FF000000"/>
        <rFont val="Calibri"/>
        <family val="2"/>
      </rPr>
      <t xml:space="preserve">
</t>
    </r>
    <r>
      <rPr>
        <b/>
        <sz val="11"/>
        <color rgb="FFC00000"/>
        <rFont val="Calibri"/>
        <family val="2"/>
      </rPr>
      <t xml:space="preserve">AMPLIACIÓN No. 1 SUSPENSIÓN No. 1
</t>
    </r>
    <r>
      <rPr>
        <b/>
        <sz val="11"/>
        <color rgb="FF000000"/>
        <rFont val="Calibri"/>
        <family val="2"/>
      </rPr>
      <t xml:space="preserve">PLAZO DE AMPLIACIÓN No. 1 SUSPENSIÓN No. 1: </t>
    </r>
    <r>
      <rPr>
        <sz val="11"/>
        <color rgb="FF000000"/>
        <rFont val="Calibri"/>
        <family val="2"/>
      </rPr>
      <t xml:space="preserve">CATORCE (14) DÍAS
</t>
    </r>
    <r>
      <rPr>
        <b/>
        <sz val="11"/>
        <color rgb="FF000000"/>
        <rFont val="Calibri"/>
        <family val="2"/>
      </rPr>
      <t xml:space="preserve">FECHA DE SUSPENSIÓN No. 1: </t>
    </r>
    <r>
      <rPr>
        <sz val="11"/>
        <color rgb="FF000000"/>
        <rFont val="Calibri"/>
        <family val="2"/>
      </rPr>
      <t xml:space="preserve">15/04/2020
</t>
    </r>
    <r>
      <rPr>
        <b/>
        <sz val="11"/>
        <color rgb="FF000000"/>
        <rFont val="Calibri"/>
        <family val="2"/>
      </rPr>
      <t xml:space="preserve">
</t>
    </r>
    <r>
      <rPr>
        <b/>
        <sz val="11"/>
        <color rgb="FFC00000"/>
        <rFont val="Calibri"/>
        <family val="2"/>
      </rPr>
      <t xml:space="preserve">AMPLIACIÓN No. 2 SUSPENSIÓN No. 1
</t>
    </r>
    <r>
      <rPr>
        <b/>
        <sz val="11"/>
        <color rgb="FF000000"/>
        <rFont val="Calibri"/>
        <family val="2"/>
      </rPr>
      <t xml:space="preserve">PLAZO DE AMPLIACIÓN No. 1 SUSPENSIÓN No. 1: </t>
    </r>
    <r>
      <rPr>
        <sz val="11"/>
        <color rgb="FF000000"/>
        <rFont val="Calibri"/>
        <family val="2"/>
      </rPr>
      <t xml:space="preserve">CATORCE (14) DÍAS
</t>
    </r>
    <r>
      <rPr>
        <b/>
        <sz val="11"/>
        <color rgb="FF000000"/>
        <rFont val="Calibri"/>
        <family val="2"/>
      </rPr>
      <t xml:space="preserve">FECHA DE AM. SUSPENSIÓN No. 1: </t>
    </r>
    <r>
      <rPr>
        <sz val="11"/>
        <color rgb="FF000000"/>
        <rFont val="Calibri"/>
        <family val="2"/>
      </rPr>
      <t xml:space="preserve">28/04/2020
</t>
    </r>
    <r>
      <rPr>
        <b/>
        <sz val="11"/>
        <color rgb="FF000000"/>
        <rFont val="Calibri"/>
        <family val="2"/>
      </rPr>
      <t xml:space="preserve">
</t>
    </r>
    <r>
      <rPr>
        <b/>
        <sz val="11"/>
        <color rgb="FFC00000"/>
        <rFont val="Calibri"/>
        <family val="2"/>
      </rPr>
      <t xml:space="preserve">AMPLIACIÓN No. 3 SUSPENSIÓN No. 1
</t>
    </r>
    <r>
      <rPr>
        <b/>
        <sz val="11"/>
        <color rgb="FF000000"/>
        <rFont val="Calibri"/>
        <family val="2"/>
      </rPr>
      <t xml:space="preserve">PLAZO DE AMPLIACIÓN No. 3 SUSPENSIÓN No. 1: </t>
    </r>
    <r>
      <rPr>
        <sz val="11"/>
        <color rgb="FF000000"/>
        <rFont val="Calibri"/>
        <family val="2"/>
      </rPr>
      <t xml:space="preserve">CUARENTA Y CUATRO (44) DÍAS
</t>
    </r>
    <r>
      <rPr>
        <b/>
        <sz val="11"/>
        <color rgb="FF000000"/>
        <rFont val="Calibri"/>
        <family val="2"/>
      </rPr>
      <t xml:space="preserve">FECHA DE AM. SUSPENSIÓN No. 1: </t>
    </r>
    <r>
      <rPr>
        <sz val="11"/>
        <color rgb="FF000000"/>
        <rFont val="Calibri"/>
        <family val="2"/>
      </rPr>
      <t xml:space="preserve">12/05/2020
</t>
    </r>
    <r>
      <rPr>
        <b/>
        <sz val="11"/>
        <color rgb="FF000000"/>
        <rFont val="Calibri"/>
        <family val="2"/>
      </rPr>
      <t xml:space="preserve">
</t>
    </r>
    <r>
      <rPr>
        <b/>
        <sz val="11"/>
        <color rgb="FFC00000"/>
        <rFont val="Calibri"/>
        <family val="2"/>
      </rPr>
      <t xml:space="preserve">SUSPENSIÓN No. 2
</t>
    </r>
    <r>
      <rPr>
        <b/>
        <sz val="11"/>
        <color rgb="FF000000"/>
        <rFont val="Calibri"/>
        <family val="2"/>
      </rPr>
      <t xml:space="preserve">PLAZO SUSPENSIÓN No. 2: </t>
    </r>
    <r>
      <rPr>
        <sz val="11"/>
        <color rgb="FF000000"/>
        <rFont val="Calibri"/>
        <family val="2"/>
      </rPr>
      <t xml:space="preserve">ONCE (11) DÍAS
</t>
    </r>
    <r>
      <rPr>
        <b/>
        <sz val="11"/>
        <color rgb="FF000000"/>
        <rFont val="Calibri"/>
        <family val="2"/>
      </rPr>
      <t xml:space="preserve">FECHA SUSPENSIÓN No. 2: </t>
    </r>
    <r>
      <rPr>
        <sz val="11"/>
        <color rgb="FF000000"/>
        <rFont val="Calibri"/>
        <family val="2"/>
      </rPr>
      <t xml:space="preserve">24/07/2020
</t>
    </r>
    <r>
      <rPr>
        <b/>
        <sz val="11"/>
        <color rgb="FF000000"/>
        <rFont val="Calibri"/>
        <family val="2"/>
      </rPr>
      <t xml:space="preserve">
</t>
    </r>
    <r>
      <rPr>
        <b/>
        <sz val="11"/>
        <color rgb="FFC00000"/>
        <rFont val="Calibri"/>
        <family val="2"/>
      </rPr>
      <t xml:space="preserve">SUSPENSIÓN No. 3
</t>
    </r>
    <r>
      <rPr>
        <b/>
        <sz val="11"/>
        <color rgb="FF000000"/>
        <rFont val="Calibri"/>
        <family val="2"/>
      </rPr>
      <t xml:space="preserve">PLAZO SUSPENSIÓN No. 3: </t>
    </r>
    <r>
      <rPr>
        <sz val="11"/>
        <color rgb="FF000000"/>
        <rFont val="Calibri"/>
        <family val="2"/>
      </rPr>
      <t xml:space="preserve">DIEZ (10) DÍAS
</t>
    </r>
    <r>
      <rPr>
        <b/>
        <sz val="11"/>
        <color rgb="FF000000"/>
        <rFont val="Calibri"/>
        <family val="2"/>
      </rPr>
      <t xml:space="preserve">FECHA SUSPENSIÓN No. 3: </t>
    </r>
    <r>
      <rPr>
        <sz val="11"/>
        <color rgb="FF000000"/>
        <rFont val="Calibri"/>
        <family val="2"/>
      </rPr>
      <t xml:space="preserve">04/08/2020
</t>
    </r>
    <r>
      <rPr>
        <b/>
        <sz val="11"/>
        <color rgb="FF000000"/>
        <rFont val="Calibri"/>
        <family val="2"/>
      </rPr>
      <t xml:space="preserve">
</t>
    </r>
    <r>
      <rPr>
        <b/>
        <sz val="11"/>
        <color rgb="FFC00000"/>
        <rFont val="Calibri"/>
        <family val="2"/>
      </rPr>
      <t xml:space="preserve">SUSPENSIÓN No. 4
</t>
    </r>
    <r>
      <rPr>
        <b/>
        <sz val="11"/>
        <color rgb="FF000000"/>
        <rFont val="Calibri"/>
        <family val="2"/>
      </rPr>
      <t xml:space="preserve">PLAZO SUSPENSIÓN No. 3: </t>
    </r>
    <r>
      <rPr>
        <sz val="11"/>
        <color rgb="FF000000"/>
        <rFont val="Calibri"/>
        <family val="2"/>
      </rPr>
      <t xml:space="preserve">NUEVE (09) DÍAS
</t>
    </r>
    <r>
      <rPr>
        <b/>
        <sz val="11"/>
        <color rgb="FF000000"/>
        <rFont val="Calibri"/>
        <family val="2"/>
      </rPr>
      <t xml:space="preserve">FECHA SUSPENSIÓN No. 3: </t>
    </r>
    <r>
      <rPr>
        <sz val="11"/>
        <color rgb="FF000000"/>
        <rFont val="Calibri"/>
        <family val="2"/>
      </rPr>
      <t xml:space="preserve">28/12/2020
</t>
    </r>
    <r>
      <rPr>
        <b/>
        <sz val="11"/>
        <color rgb="FFC00000"/>
        <rFont val="Calibri"/>
        <family val="2"/>
      </rPr>
      <t xml:space="preserve">
ADICIÓN Y PRÓRROGA No. 1
</t>
    </r>
    <r>
      <rPr>
        <b/>
        <sz val="11"/>
        <color rgb="FF000000"/>
        <rFont val="Calibri"/>
        <family val="2"/>
      </rPr>
      <t>PLAZO PRORROGA No. 1:</t>
    </r>
    <r>
      <rPr>
        <sz val="11"/>
        <color rgb="FF000000"/>
        <rFont val="Calibri"/>
        <family val="2"/>
      </rPr>
      <t xml:space="preserve"> NOVENTA (90) DÍAS
</t>
    </r>
    <r>
      <rPr>
        <b/>
        <sz val="11"/>
        <color rgb="FF000000"/>
        <rFont val="Calibri"/>
        <family val="2"/>
      </rPr>
      <t xml:space="preserve">FECHA ADICIÓN Y PRÓRROGA No. 1: </t>
    </r>
    <r>
      <rPr>
        <sz val="11"/>
        <color rgb="FF000000"/>
        <rFont val="Calibri"/>
        <family val="2"/>
      </rPr>
      <t xml:space="preserve">14/08/2020 
</t>
    </r>
    <r>
      <rPr>
        <b/>
        <sz val="11"/>
        <color rgb="FF000000"/>
        <rFont val="Calibri"/>
        <family val="2"/>
      </rPr>
      <t xml:space="preserve">VALOR ADICIÓN No. 1: </t>
    </r>
    <r>
      <rPr>
        <sz val="11"/>
        <color rgb="FF000000"/>
        <rFont val="Calibri"/>
        <family val="2"/>
      </rPr>
      <t xml:space="preserve"> $ 234.272.459
</t>
    </r>
    <r>
      <rPr>
        <b/>
        <sz val="11"/>
        <color rgb="FFC00000"/>
        <rFont val="Calibri"/>
        <family val="2"/>
      </rPr>
      <t xml:space="preserve">PRÓRROGA No. 2
</t>
    </r>
    <r>
      <rPr>
        <b/>
        <sz val="11"/>
        <color rgb="FF000000"/>
        <rFont val="Calibri"/>
        <family val="2"/>
      </rPr>
      <t>PLAZO PRÓRROGA No. 2:</t>
    </r>
    <r>
      <rPr>
        <sz val="11"/>
        <color rgb="FF000000"/>
        <rFont val="Calibri"/>
        <family val="2"/>
      </rPr>
      <t xml:space="preserve"> DOCE (12) DÍAS
</t>
    </r>
    <r>
      <rPr>
        <b/>
        <sz val="11"/>
        <color rgb="FF000000"/>
        <rFont val="Calibri"/>
        <family val="2"/>
      </rPr>
      <t xml:space="preserve">FECHA PRÓRROGA No. 2: </t>
    </r>
    <r>
      <rPr>
        <sz val="11"/>
        <color rgb="FF000000"/>
        <rFont val="Calibri"/>
        <family val="2"/>
      </rPr>
      <t xml:space="preserve">16/12/2020 
</t>
    </r>
  </si>
  <si>
    <r>
      <rPr>
        <b/>
        <i/>
        <sz val="11"/>
        <color rgb="FF000000"/>
        <rFont val="Calibri"/>
        <family val="2"/>
      </rPr>
      <t>Aseguradora:</t>
    </r>
    <r>
      <rPr>
        <b/>
        <i/>
        <u/>
        <sz val="11"/>
        <color rgb="FF000000"/>
        <rFont val="Calibri"/>
        <family val="2"/>
      </rPr>
      <t xml:space="preserve"> </t>
    </r>
    <r>
      <rPr>
        <sz val="11"/>
        <color rgb="FF000000"/>
        <rFont val="Calibri"/>
        <family val="2"/>
      </rPr>
      <t xml:space="preserve">SEGUROS DEL
ESTADO S.A. 
</t>
    </r>
    <r>
      <rPr>
        <b/>
        <i/>
        <sz val="11"/>
        <color rgb="FFC00000"/>
        <rFont val="Calibri"/>
        <family val="2"/>
      </rPr>
      <t xml:space="preserve"> PÓLIZA DE SEGURO DE CUMPLIMIENTO ESTATAL No.: </t>
    </r>
    <r>
      <rPr>
        <sz val="11"/>
        <rFont val="Calibri"/>
        <family val="2"/>
      </rPr>
      <t>1</t>
    </r>
    <r>
      <rPr>
        <sz val="11"/>
        <color rgb="FF000000"/>
        <rFont val="Calibri"/>
        <family val="2"/>
      </rPr>
      <t xml:space="preserve">5-44-101219277 </t>
    </r>
  </si>
  <si>
    <r>
      <rPr>
        <b/>
        <sz val="11"/>
        <color rgb="FFC00000"/>
        <rFont val="Calibri"/>
        <family val="2"/>
      </rPr>
      <t>ANEXO:</t>
    </r>
    <r>
      <rPr>
        <sz val="11"/>
        <color rgb="FFC00000"/>
        <rFont val="Calibri"/>
        <family val="2"/>
      </rPr>
      <t xml:space="preserve"> </t>
    </r>
    <r>
      <rPr>
        <sz val="11"/>
        <rFont val="Calibri"/>
        <family val="2"/>
      </rPr>
      <t xml:space="preserve">16
</t>
    </r>
    <r>
      <rPr>
        <b/>
        <sz val="11"/>
        <color rgb="FFC00000"/>
        <rFont val="Calibri"/>
        <family val="2"/>
      </rPr>
      <t>FECHA DE EXPEDICIÓN:</t>
    </r>
    <r>
      <rPr>
        <sz val="11"/>
        <rFont val="Calibri"/>
        <family val="2"/>
      </rPr>
      <t xml:space="preserve"> 19/05/2023 </t>
    </r>
  </si>
  <si>
    <r>
      <rPr>
        <b/>
        <sz val="11"/>
        <color rgb="FFC00000"/>
        <rFont val="Calibri"/>
        <family val="2"/>
      </rPr>
      <t>CUMPLIMIENTO:</t>
    </r>
    <r>
      <rPr>
        <sz val="11"/>
        <color rgb="FF000000"/>
        <rFont val="Calibri"/>
        <family val="2"/>
      </rPr>
      <t xml:space="preserve"> 
</t>
    </r>
    <r>
      <rPr>
        <b/>
        <sz val="11"/>
        <color rgb="FF000000"/>
        <rFont val="Calibri"/>
        <family val="2"/>
      </rPr>
      <t>*VIGENCIA</t>
    </r>
    <r>
      <rPr>
        <sz val="11"/>
        <color rgb="FF000000"/>
        <rFont val="Calibri"/>
        <family val="2"/>
      </rPr>
      <t xml:space="preserve">: DESDE EL 30/10/2019 HASTA EL 13/07/2023
</t>
    </r>
    <r>
      <rPr>
        <b/>
        <sz val="11"/>
        <color rgb="FFC00000"/>
        <rFont val="Calibri"/>
        <family val="2"/>
      </rPr>
      <t xml:space="preserve">PAGO DE SALARIOS, </t>
    </r>
    <r>
      <rPr>
        <b/>
        <sz val="11"/>
        <color rgb="FFC00000"/>
        <rFont val="Calibri"/>
        <family val="2"/>
      </rPr>
      <t>PRESTACIONES SOCIALES LEGALES E INDEMNIZACIONES</t>
    </r>
    <r>
      <rPr>
        <sz val="11"/>
        <color rgb="FFC00000"/>
        <rFont val="Calibri"/>
        <family val="2"/>
      </rPr>
      <t>:</t>
    </r>
    <r>
      <rPr>
        <sz val="11"/>
        <color rgb="FF000000"/>
        <rFont val="Calibri"/>
        <family val="2"/>
      </rPr>
      <t xml:space="preserve"> 
</t>
    </r>
    <r>
      <rPr>
        <b/>
        <sz val="11"/>
        <color rgb="FF000000"/>
        <rFont val="Calibri"/>
        <family val="2"/>
      </rPr>
      <t>*VIGENCIA:</t>
    </r>
    <r>
      <rPr>
        <sz val="11"/>
        <color rgb="FF000000"/>
        <rFont val="Calibri"/>
        <family val="2"/>
      </rPr>
      <t xml:space="preserve"> DESDE EL 30/10/2019 HASTA EL 13/01/2024
</t>
    </r>
    <r>
      <rPr>
        <b/>
        <sz val="11"/>
        <color rgb="FFC00000"/>
        <rFont val="Calibri"/>
        <family val="2"/>
      </rPr>
      <t xml:space="preserve">CALIDAD DEL SERVICIO:
</t>
    </r>
    <r>
      <rPr>
        <b/>
        <sz val="11"/>
        <color rgb="FF000000"/>
        <rFont val="Calibri"/>
        <family val="2"/>
      </rPr>
      <t xml:space="preserve">*VIGENCIA: </t>
    </r>
    <r>
      <rPr>
        <sz val="11"/>
        <color rgb="FF000000"/>
        <rFont val="Calibri"/>
        <family val="2"/>
      </rPr>
      <t xml:space="preserve">DESDE EL 30/10/2019 HASTA EL 16/07/2026
</t>
    </r>
  </si>
  <si>
    <r>
      <rPr>
        <b/>
        <sz val="11"/>
        <color rgb="FFC00000"/>
        <rFont val="Calibri"/>
        <family val="2"/>
      </rPr>
      <t>CUMPLIMIENTO:</t>
    </r>
    <r>
      <rPr>
        <sz val="11"/>
        <color rgb="FF000000"/>
        <rFont val="Calibri"/>
        <family val="2"/>
      </rPr>
      <t xml:space="preserve"> 
</t>
    </r>
    <r>
      <rPr>
        <b/>
        <sz val="11"/>
        <color rgb="FF000000"/>
        <rFont val="Calibri"/>
        <family val="2"/>
      </rPr>
      <t>*VIGENCIA</t>
    </r>
    <r>
      <rPr>
        <sz val="11"/>
        <color rgb="FF000000"/>
        <rFont val="Calibri"/>
        <family val="2"/>
      </rPr>
      <t xml:space="preserve">: DESDE EL 30/10/2019 HASTA EL 13/07/2023
</t>
    </r>
    <r>
      <rPr>
        <b/>
        <sz val="11"/>
        <color rgb="FF000000"/>
        <rFont val="Calibri"/>
        <family val="2"/>
      </rPr>
      <t>*SUMA ASEGURADA:</t>
    </r>
    <r>
      <rPr>
        <sz val="11"/>
        <color rgb="FF000000"/>
        <rFont val="Calibri"/>
        <family val="2"/>
      </rPr>
      <t xml:space="preserve"> $ 145.310.491,80
</t>
    </r>
    <r>
      <rPr>
        <b/>
        <sz val="11"/>
        <color rgb="FFC00000"/>
        <rFont val="Calibri"/>
        <family val="2"/>
      </rPr>
      <t xml:space="preserve">PAGO DE SALARIOS, </t>
    </r>
    <r>
      <rPr>
        <b/>
        <sz val="11"/>
        <color rgb="FFC00000"/>
        <rFont val="Calibri"/>
        <family val="2"/>
      </rPr>
      <t>PRESTACIONES SOCIALES LEGALES E INDEMNIZACIONES</t>
    </r>
    <r>
      <rPr>
        <sz val="11"/>
        <color rgb="FFC00000"/>
        <rFont val="Calibri"/>
        <family val="2"/>
      </rPr>
      <t>:</t>
    </r>
    <r>
      <rPr>
        <sz val="11"/>
        <color rgb="FF000000"/>
        <rFont val="Calibri"/>
        <family val="2"/>
      </rPr>
      <t xml:space="preserve"> 
</t>
    </r>
    <r>
      <rPr>
        <b/>
        <sz val="11"/>
        <color rgb="FF000000"/>
        <rFont val="Calibri"/>
        <family val="2"/>
      </rPr>
      <t>*VIGENCIA:</t>
    </r>
    <r>
      <rPr>
        <sz val="11"/>
        <color rgb="FF000000"/>
        <rFont val="Calibri"/>
        <family val="2"/>
      </rPr>
      <t xml:space="preserve"> DESDE EL 30/10/2019 HASTA EL 13/01/2024
</t>
    </r>
    <r>
      <rPr>
        <b/>
        <sz val="11"/>
        <color rgb="FF000000"/>
        <rFont val="Calibri"/>
        <family val="2"/>
      </rPr>
      <t>*SUMA ASEGURADA</t>
    </r>
    <r>
      <rPr>
        <sz val="11"/>
        <color rgb="FF000000"/>
        <rFont val="Calibri"/>
        <family val="2"/>
      </rPr>
      <t xml:space="preserve">: $ 36.327.622,95
</t>
    </r>
    <r>
      <rPr>
        <b/>
        <sz val="11"/>
        <color rgb="FFC00000"/>
        <rFont val="Calibri"/>
        <family val="2"/>
      </rPr>
      <t xml:space="preserve">CALIDAD DEL SERVICIO:
</t>
    </r>
    <r>
      <rPr>
        <b/>
        <sz val="11"/>
        <color rgb="FF000000"/>
        <rFont val="Calibri"/>
        <family val="2"/>
      </rPr>
      <t xml:space="preserve">*VIGENCIA: </t>
    </r>
    <r>
      <rPr>
        <sz val="11"/>
        <color rgb="FF000000"/>
        <rFont val="Calibri"/>
        <family val="2"/>
      </rPr>
      <t xml:space="preserve">DESDE EL 30/10/2019 HASTA EL 16/07/2026
</t>
    </r>
    <r>
      <rPr>
        <b/>
        <sz val="11"/>
        <color rgb="FF000000"/>
        <rFont val="Calibri"/>
        <family val="2"/>
      </rPr>
      <t>*SUMA ASEGURADA:</t>
    </r>
    <r>
      <rPr>
        <sz val="11"/>
        <color rgb="FF000000"/>
        <rFont val="Calibri"/>
        <family val="2"/>
      </rPr>
      <t xml:space="preserve"> $ 145.310.491,80
</t>
    </r>
  </si>
  <si>
    <r>
      <t xml:space="preserve">
</t>
    </r>
    <r>
      <rPr>
        <b/>
        <sz val="11"/>
        <color rgb="FFC00000"/>
        <rFont val="Calibri"/>
        <family val="2"/>
      </rPr>
      <t xml:space="preserve">PAGO No. 01: </t>
    </r>
    <r>
      <rPr>
        <b/>
        <u/>
        <sz val="11"/>
        <color rgb="FF000000"/>
        <rFont val="Calibri"/>
        <family val="2"/>
      </rPr>
      <t xml:space="preserve">ORDEN DE PAGO: </t>
    </r>
    <r>
      <rPr>
        <sz val="11"/>
        <color rgb="FF000000"/>
        <rFont val="Calibri"/>
        <family val="2"/>
      </rPr>
      <t xml:space="preserve">1548
                                FECHA DE ESTADO: 20/12/2019
</t>
    </r>
    <r>
      <rPr>
        <b/>
        <sz val="11"/>
        <color rgb="FFC00000"/>
        <rFont val="Calibri"/>
        <family val="2"/>
      </rPr>
      <t xml:space="preserve">PAGO No. 02: </t>
    </r>
    <r>
      <rPr>
        <b/>
        <u/>
        <sz val="11"/>
        <color rgb="FF000000"/>
        <rFont val="Calibri"/>
        <family val="2"/>
      </rPr>
      <t xml:space="preserve">ORDEN DE PAGO: </t>
    </r>
    <r>
      <rPr>
        <sz val="11"/>
        <color rgb="FF000000"/>
        <rFont val="Calibri"/>
        <family val="2"/>
      </rPr>
      <t xml:space="preserve">1548
                                FECHA DE ESTADO: 20/12/2019
</t>
    </r>
    <r>
      <rPr>
        <b/>
        <sz val="11"/>
        <color rgb="FFC00000"/>
        <rFont val="Calibri"/>
        <family val="2"/>
      </rPr>
      <t>PAGO No. 03:</t>
    </r>
    <r>
      <rPr>
        <sz val="11"/>
        <color rgb="FF000000"/>
        <rFont val="Calibri"/>
        <family val="2"/>
      </rPr>
      <t xml:space="preserve"> </t>
    </r>
    <r>
      <rPr>
        <b/>
        <u/>
        <sz val="11"/>
        <color rgb="FF000000"/>
        <rFont val="Calibri"/>
        <family val="2"/>
      </rPr>
      <t xml:space="preserve">ORDEN DE PAGO: </t>
    </r>
    <r>
      <rPr>
        <sz val="11"/>
        <color rgb="FF000000"/>
        <rFont val="Calibri"/>
        <family val="2"/>
      </rPr>
      <t xml:space="preserve"> 184
                                FECHA DE ESTADO: 20/02/2020
</t>
    </r>
    <r>
      <rPr>
        <b/>
        <sz val="11"/>
        <color rgb="FFC00000"/>
        <rFont val="Calibri"/>
        <family val="2"/>
      </rPr>
      <t xml:space="preserve">PAGO No. 04: </t>
    </r>
    <r>
      <rPr>
        <b/>
        <u/>
        <sz val="11"/>
        <color rgb="FF000000"/>
        <rFont val="Calibri"/>
        <family val="2"/>
      </rPr>
      <t xml:space="preserve">ORDEN DE PAGO: </t>
    </r>
    <r>
      <rPr>
        <sz val="11"/>
        <color rgb="FF000000"/>
        <rFont val="Calibri"/>
        <family val="2"/>
      </rPr>
      <t xml:space="preserve"> 438
                                FECHA DE ESTADO: 20/02/2020
</t>
    </r>
    <r>
      <rPr>
        <b/>
        <sz val="11"/>
        <color rgb="FFC00000"/>
        <rFont val="Calibri"/>
        <family val="2"/>
      </rPr>
      <t>PAGO No. 05:</t>
    </r>
    <r>
      <rPr>
        <sz val="11"/>
        <color rgb="FF000000"/>
        <rFont val="Calibri"/>
        <family val="2"/>
      </rPr>
      <t xml:space="preserve"> </t>
    </r>
    <r>
      <rPr>
        <b/>
        <u/>
        <sz val="11"/>
        <color rgb="FF000000"/>
        <rFont val="Calibri"/>
        <family val="2"/>
      </rPr>
      <t xml:space="preserve">ORDEN DE PAGO: </t>
    </r>
    <r>
      <rPr>
        <sz val="11"/>
        <color rgb="FF000000"/>
        <rFont val="Calibri"/>
        <family val="2"/>
      </rPr>
      <t xml:space="preserve"> 952
                                FECHA DE ESTADO: 10/08/2020
</t>
    </r>
    <r>
      <rPr>
        <b/>
        <sz val="11"/>
        <color rgb="FFC00000"/>
        <rFont val="Calibri"/>
        <family val="2"/>
      </rPr>
      <t>PAGO No. 06:</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3000033046
                                FECHA DE ESTADO: 28/10/2020
</t>
    </r>
    <r>
      <rPr>
        <b/>
        <sz val="11"/>
        <color rgb="FFC00000"/>
        <rFont val="Calibri"/>
        <family val="2"/>
      </rPr>
      <t xml:space="preserve">PAGO No. 07: </t>
    </r>
    <r>
      <rPr>
        <b/>
        <u/>
        <sz val="11"/>
        <color rgb="FF000000"/>
        <rFont val="Calibri"/>
        <family val="2"/>
      </rPr>
      <t xml:space="preserve">NÚMERO DOCUMENTO CONTABLE: </t>
    </r>
    <r>
      <rPr>
        <sz val="11"/>
        <color rgb="FF000000"/>
        <rFont val="Calibri"/>
        <family val="2"/>
      </rPr>
      <t xml:space="preserve">3000027947
                                FECHA DE ESTADO: 27/10/2020
</t>
    </r>
    <r>
      <rPr>
        <b/>
        <sz val="11"/>
        <color rgb="FFC00000"/>
        <rFont val="Calibri"/>
        <family val="2"/>
      </rPr>
      <t>PAGO No. 08:</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3000160351
                                FECHA DE ESTADO: 16/12/2020
</t>
    </r>
    <r>
      <rPr>
        <b/>
        <sz val="11"/>
        <color rgb="FFC00000"/>
        <rFont val="Calibri"/>
        <family val="2"/>
      </rPr>
      <t>PAGO No. 09</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3000070400
                                FECHA DE ESTADO: 19/02/2021
</t>
    </r>
    <r>
      <rPr>
        <b/>
        <sz val="11"/>
        <color rgb="FFC00000"/>
        <rFont val="Calibri"/>
        <family val="2"/>
      </rPr>
      <t>PAGO No. 10:</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3000285711
                                FECHA DE ESTADO: 25/05/2021
</t>
    </r>
    <r>
      <rPr>
        <b/>
        <sz val="11"/>
        <color rgb="FFC00000"/>
        <rFont val="Calibri"/>
        <family val="2"/>
      </rPr>
      <t>PAGO No. 11 LIQUIDACIÓN:</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3000478349
                                FECHA DE ESTADO: 14/07/2023
</t>
    </r>
  </si>
  <si>
    <r>
      <rPr>
        <b/>
        <sz val="11"/>
        <color rgb="FFC00000"/>
        <rFont val="Calibri"/>
        <family val="2"/>
      </rPr>
      <t xml:space="preserve">
PAGO No. 01:</t>
    </r>
    <r>
      <rPr>
        <sz val="11"/>
        <color rgb="FF000000"/>
        <rFont val="Calibri"/>
        <family val="2"/>
      </rPr>
      <t xml:space="preserve"> $ 28.158.416 
                         </t>
    </r>
    <r>
      <rPr>
        <b/>
        <sz val="11"/>
        <color rgb="FF000000"/>
        <rFont val="Calibri"/>
        <family val="2"/>
      </rPr>
      <t xml:space="preserve">  </t>
    </r>
    <r>
      <rPr>
        <b/>
        <sz val="11"/>
        <color rgb="FFC00000"/>
        <rFont val="Calibri"/>
        <family val="2"/>
      </rPr>
      <t xml:space="preserve">NETO A PAGAR: </t>
    </r>
    <r>
      <rPr>
        <u/>
        <sz val="11"/>
        <color rgb="FFC00000"/>
        <rFont val="Calibri"/>
        <family val="2"/>
      </rPr>
      <t xml:space="preserve">$ 25.782.698 
</t>
    </r>
    <r>
      <rPr>
        <b/>
        <sz val="11"/>
        <color rgb="FFC00000"/>
        <rFont val="Calibri"/>
        <family val="2"/>
      </rPr>
      <t xml:space="preserve">PAGO No. 02: </t>
    </r>
    <r>
      <rPr>
        <sz val="11"/>
        <color rgb="FF000000"/>
        <rFont val="Calibri"/>
        <family val="2"/>
      </rPr>
      <t xml:space="preserve">$ 52.633.034
                           </t>
    </r>
    <r>
      <rPr>
        <b/>
        <sz val="11"/>
        <color rgb="FFC00000"/>
        <rFont val="Calibri"/>
        <family val="2"/>
      </rPr>
      <t>NETO A PAGAR:</t>
    </r>
    <r>
      <rPr>
        <sz val="11"/>
        <color rgb="FF000000"/>
        <rFont val="Calibri"/>
        <family val="2"/>
      </rPr>
      <t xml:space="preserve"> </t>
    </r>
    <r>
      <rPr>
        <u/>
        <sz val="11"/>
        <color rgb="FFC00000"/>
        <rFont val="Calibri"/>
        <family val="2"/>
      </rPr>
      <t xml:space="preserve">$ 48.192.399
</t>
    </r>
    <r>
      <rPr>
        <b/>
        <sz val="11"/>
        <color rgb="FFC00000"/>
        <rFont val="Calibri"/>
        <family val="2"/>
      </rPr>
      <t xml:space="preserve">PAGO No. 03: </t>
    </r>
    <r>
      <rPr>
        <sz val="11"/>
        <color rgb="FF000000"/>
        <rFont val="Calibri"/>
        <family val="2"/>
      </rPr>
      <t xml:space="preserve">$ 89.654.034
                          </t>
    </r>
    <r>
      <rPr>
        <b/>
        <sz val="11"/>
        <color rgb="FFC00000"/>
        <rFont val="Calibri"/>
        <family val="2"/>
      </rPr>
      <t xml:space="preserve"> NETO A PAGAR:</t>
    </r>
    <r>
      <rPr>
        <sz val="11"/>
        <color rgb="FF000000"/>
        <rFont val="Calibri"/>
        <family val="2"/>
      </rPr>
      <t xml:space="preserve"> </t>
    </r>
    <r>
      <rPr>
        <u/>
        <sz val="11"/>
        <color rgb="FFC00000"/>
        <rFont val="Calibri"/>
        <family val="2"/>
      </rPr>
      <t xml:space="preserve">$ 82.089.945
</t>
    </r>
    <r>
      <rPr>
        <b/>
        <sz val="11"/>
        <color rgb="FFC00000"/>
        <rFont val="Calibri"/>
        <family val="2"/>
      </rPr>
      <t>PAGO No. 04:</t>
    </r>
    <r>
      <rPr>
        <sz val="11"/>
        <color rgb="FF000000"/>
        <rFont val="Calibri"/>
        <family val="2"/>
      </rPr>
      <t xml:space="preserve"> $ 89.654.034
                           </t>
    </r>
    <r>
      <rPr>
        <b/>
        <sz val="11"/>
        <color rgb="FFC00000"/>
        <rFont val="Calibri"/>
        <family val="2"/>
      </rPr>
      <t>NETO A PAGAR:</t>
    </r>
    <r>
      <rPr>
        <sz val="11"/>
        <color rgb="FF000000"/>
        <rFont val="Calibri"/>
        <family val="2"/>
      </rPr>
      <t xml:space="preserve"> </t>
    </r>
    <r>
      <rPr>
        <u/>
        <sz val="11"/>
        <color rgb="FFC00000"/>
        <rFont val="Calibri"/>
        <family val="2"/>
      </rPr>
      <t xml:space="preserve">$ 82.089.945
</t>
    </r>
    <r>
      <rPr>
        <b/>
        <sz val="11"/>
        <color rgb="FFC00000"/>
        <rFont val="Calibri"/>
        <family val="2"/>
      </rPr>
      <t xml:space="preserve">PAGO No. 05: </t>
    </r>
    <r>
      <rPr>
        <sz val="11"/>
        <color rgb="FF000000"/>
        <rFont val="Calibri"/>
        <family val="2"/>
      </rPr>
      <t xml:space="preserve">$ 76.460.930
                          </t>
    </r>
    <r>
      <rPr>
        <b/>
        <sz val="11"/>
        <color rgb="FFC00000"/>
        <rFont val="Calibri"/>
        <family val="2"/>
      </rPr>
      <t xml:space="preserve"> NETO A PAGAR: </t>
    </r>
    <r>
      <rPr>
        <u/>
        <sz val="11"/>
        <color rgb="FFC00000"/>
        <rFont val="Calibri"/>
        <family val="2"/>
      </rPr>
      <t>$ 70.009.941</t>
    </r>
    <r>
      <rPr>
        <sz val="11"/>
        <color rgb="FF000000"/>
        <rFont val="Calibri"/>
        <family val="2"/>
      </rPr>
      <t xml:space="preserve">
</t>
    </r>
    <r>
      <rPr>
        <b/>
        <sz val="11"/>
        <color rgb="FFC00000"/>
        <rFont val="Calibri"/>
        <family val="2"/>
      </rPr>
      <t>PAGO No. 06:</t>
    </r>
    <r>
      <rPr>
        <sz val="11"/>
        <color rgb="FF000000"/>
        <rFont val="Calibri"/>
        <family val="2"/>
      </rPr>
      <t xml:space="preserve"> $ 78.233.138
                           </t>
    </r>
    <r>
      <rPr>
        <b/>
        <sz val="11"/>
        <color rgb="FFC00000"/>
        <rFont val="Calibri"/>
        <family val="2"/>
      </rPr>
      <t>NETO A PAGAR:</t>
    </r>
    <r>
      <rPr>
        <sz val="11"/>
        <color rgb="FF000000"/>
        <rFont val="Calibri"/>
        <family val="2"/>
      </rPr>
      <t xml:space="preserve"> </t>
    </r>
    <r>
      <rPr>
        <u/>
        <sz val="11"/>
        <color rgb="FFC00000"/>
        <rFont val="Calibri"/>
        <family val="2"/>
      </rPr>
      <t xml:space="preserve">$ 71.632.627
</t>
    </r>
    <r>
      <rPr>
        <b/>
        <sz val="11"/>
        <color rgb="FFC00000"/>
        <rFont val="Calibri"/>
        <family val="2"/>
      </rPr>
      <t>PAGO No. 07:</t>
    </r>
    <r>
      <rPr>
        <sz val="11"/>
        <color rgb="FF000000"/>
        <rFont val="Calibri"/>
        <family val="2"/>
      </rPr>
      <t xml:space="preserve"> $ 28.158.414
                           </t>
    </r>
    <r>
      <rPr>
        <b/>
        <sz val="11"/>
        <color rgb="FFC00000"/>
        <rFont val="Calibri"/>
        <family val="2"/>
      </rPr>
      <t>NETO A PAGAR:</t>
    </r>
    <r>
      <rPr>
        <sz val="11"/>
        <color rgb="FF000000"/>
        <rFont val="Calibri"/>
        <family val="2"/>
      </rPr>
      <t xml:space="preserve"> </t>
    </r>
    <r>
      <rPr>
        <u/>
        <sz val="11"/>
        <color rgb="FFC00000"/>
        <rFont val="Calibri"/>
        <family val="2"/>
      </rPr>
      <t xml:space="preserve">$ 25.782.696
</t>
    </r>
    <r>
      <rPr>
        <b/>
        <sz val="11"/>
        <color rgb="FFC00000"/>
        <rFont val="Calibri"/>
        <family val="2"/>
      </rPr>
      <t xml:space="preserve">PAGO No. 08: </t>
    </r>
    <r>
      <rPr>
        <sz val="11"/>
        <color rgb="FF000000"/>
        <rFont val="Calibri"/>
        <family val="2"/>
      </rPr>
      <t xml:space="preserve">$ 70.281.738
                         </t>
    </r>
    <r>
      <rPr>
        <b/>
        <sz val="11"/>
        <color rgb="FFC00000"/>
        <rFont val="Calibri"/>
        <family val="2"/>
      </rPr>
      <t xml:space="preserve">  NETO A PAGAR: </t>
    </r>
    <r>
      <rPr>
        <u/>
        <sz val="11"/>
        <color rgb="FFC00000"/>
        <rFont val="Calibri"/>
        <family val="2"/>
      </rPr>
      <t xml:space="preserve">$ 64.352.086
</t>
    </r>
    <r>
      <rPr>
        <b/>
        <sz val="11"/>
        <color rgb="FFC00000"/>
        <rFont val="Calibri"/>
        <family val="2"/>
      </rPr>
      <t>PAGO No. 09:</t>
    </r>
    <r>
      <rPr>
        <sz val="11"/>
        <color rgb="FF000000"/>
        <rFont val="Calibri"/>
        <family val="2"/>
      </rPr>
      <t xml:space="preserve"> $ 70.281.738
                          </t>
    </r>
    <r>
      <rPr>
        <b/>
        <sz val="11"/>
        <color rgb="FFC00000"/>
        <rFont val="Calibri"/>
        <family val="2"/>
      </rPr>
      <t xml:space="preserve"> NETO A PAGAR</t>
    </r>
    <r>
      <rPr>
        <sz val="11"/>
        <color rgb="FF000000"/>
        <rFont val="Calibri"/>
        <family val="2"/>
      </rPr>
      <t xml:space="preserve">: </t>
    </r>
    <r>
      <rPr>
        <u/>
        <sz val="11"/>
        <color rgb="FFC00000"/>
        <rFont val="Calibri"/>
        <family val="2"/>
      </rPr>
      <t xml:space="preserve">$ 64.352.086
</t>
    </r>
    <r>
      <rPr>
        <b/>
        <sz val="11"/>
        <color rgb="FFC00000"/>
        <rFont val="Calibri"/>
        <family val="2"/>
      </rPr>
      <t>PAGO No. 10:</t>
    </r>
    <r>
      <rPr>
        <sz val="11"/>
        <color rgb="FF000000"/>
        <rFont val="Calibri"/>
        <family val="2"/>
      </rPr>
      <t xml:space="preserve"> $ 70.281.738
                           </t>
    </r>
    <r>
      <rPr>
        <b/>
        <sz val="11"/>
        <color rgb="FFC00000"/>
        <rFont val="Calibri"/>
        <family val="2"/>
      </rPr>
      <t>NETO A PAGAR:</t>
    </r>
    <r>
      <rPr>
        <sz val="11"/>
        <color rgb="FF000000"/>
        <rFont val="Calibri"/>
        <family val="2"/>
      </rPr>
      <t xml:space="preserve"> </t>
    </r>
    <r>
      <rPr>
        <u/>
        <sz val="11"/>
        <color rgb="FFC00000"/>
        <rFont val="Calibri"/>
        <family val="2"/>
      </rPr>
      <t xml:space="preserve">$ 64.352.086
</t>
    </r>
    <r>
      <rPr>
        <b/>
        <sz val="11"/>
        <color rgb="FFC00000"/>
        <rFont val="Calibri"/>
        <family val="2"/>
      </rPr>
      <t xml:space="preserve">PAGO No. 11 LIQUIDACIÓN: </t>
    </r>
    <r>
      <rPr>
        <sz val="11"/>
        <rFont val="Calibri"/>
        <family val="2"/>
      </rPr>
      <t>$ 69.463.371</t>
    </r>
    <r>
      <rPr>
        <sz val="11"/>
        <color rgb="FFC00000"/>
        <rFont val="Calibri"/>
        <family val="2"/>
      </rPr>
      <t xml:space="preserve">
                          </t>
    </r>
    <r>
      <rPr>
        <b/>
        <sz val="11"/>
        <color rgb="FFC00000"/>
        <rFont val="Calibri"/>
        <family val="2"/>
      </rPr>
      <t xml:space="preserve"> NETO A PAGAR:</t>
    </r>
    <r>
      <rPr>
        <u/>
        <sz val="11"/>
        <color rgb="FFC00000"/>
        <rFont val="Calibri"/>
        <family val="2"/>
      </rPr>
      <t xml:space="preserve"> $ 63.500.027
</t>
    </r>
    <r>
      <rPr>
        <sz val="11"/>
        <color rgb="FF000000"/>
        <rFont val="Calibri"/>
        <family val="2"/>
      </rPr>
      <t xml:space="preserve">
</t>
    </r>
  </si>
  <si>
    <t>DIEGO MANUEL SALGAGO 
SANDRA PAOLA SALAMANCA 
ELMER RICARDO RINCÓN PLAZAS</t>
  </si>
  <si>
    <r>
      <rPr>
        <sz val="11"/>
        <color rgb="FF000000"/>
        <rFont val="Calibri"/>
      </rPr>
      <t xml:space="preserve">El valor total, valor ejecutado y saldo sin ejecutar obedece a los ítems por concepto de Protocolo de Bioseguridad, de la siguiente manera:
</t>
    </r>
    <r>
      <rPr>
        <b/>
        <sz val="11"/>
        <color rgb="FFC00000"/>
        <rFont val="Calibri"/>
      </rPr>
      <t xml:space="preserve">VALOR TOTAL IMPLEMENTACIÓN PROTOCOLO DE BIOSEGURIDAD:	</t>
    </r>
    <r>
      <rPr>
        <b/>
        <sz val="11"/>
        <color rgb="FF000000"/>
        <rFont val="Calibri"/>
      </rPr>
      <t xml:space="preserve">CINCO MILLONES TRESCIENTOS OCHENTA Y CINCO MIL OCHOCIENTOS DIECISÉIS PESOS M/CTE ($ 5.385.816,00)
</t>
    </r>
    <r>
      <rPr>
        <b/>
        <sz val="11"/>
        <color rgb="FFC00000"/>
        <rFont val="Calibri"/>
      </rPr>
      <t xml:space="preserve">VALOR EJECUTADO DE PROTOCOLO DE BIOSEGURIDAD:	</t>
    </r>
    <r>
      <rPr>
        <b/>
        <sz val="11"/>
        <color rgb="FF000000"/>
        <rFont val="Calibri"/>
      </rPr>
      <t xml:space="preserve">DOS MILLONES NOVENTA Y TRES MIL NOVECIENTOS CUARENTA Y DOS PESOS M/CTE 
($ 2.093.942)
</t>
    </r>
    <r>
      <rPr>
        <b/>
        <sz val="11"/>
        <color rgb="FFC00000"/>
        <rFont val="Calibri"/>
      </rPr>
      <t xml:space="preserve">SALDO PROTOCOLO DE BIOSEGURIDAD A FAVOR DE LA ENTIDAD: </t>
    </r>
    <r>
      <rPr>
        <b/>
        <sz val="11"/>
        <color rgb="FF000000"/>
        <rFont val="Calibri"/>
      </rPr>
      <t>TRES MILLONES DOSCIENTOS NOVENTA Y UN MIL OCHOCIENTOS SETENTA Y CUATRO PESOS M/CTE ($ 3.291.874,00)</t>
    </r>
  </si>
  <si>
    <t>167-2019</t>
  </si>
  <si>
    <t>EJECUTAR A MONTO AGOTABLE, POR PRECIOS UNITARIOS FIJOS OBRAS Y ACTIVIDADES PARA LA CONSTRUCCIÓN DE ESPACIO PUBLICO DE LA LOCALIDAD DE CHAPINERO, EN BOGOTÁ, D.C</t>
  </si>
  <si>
    <t>FDLCH-LP-006-2019</t>
  </si>
  <si>
    <t>CONSTRUCCION DE ESPACIO PUBLICO</t>
  </si>
  <si>
    <t xml:space="preserve">INGASYC S.A.S
NIT 900.844.354-9
 ALBERTO SANTOS ACOSTA C.C 79724143 – Representante legal        </t>
  </si>
  <si>
    <r>
      <t>En etapa de contrato - Nadia Márquez -</t>
    </r>
    <r>
      <rPr>
        <sz val="11"/>
        <color rgb="FFFF0000"/>
        <rFont val="Calibri"/>
        <family val="2"/>
      </rPr>
      <t xml:space="preserve"> Etapa Contractual 
Jaime: revision de</t>
    </r>
    <r>
      <rPr>
        <sz val="11"/>
        <rFont val="Calibri"/>
        <family val="2"/>
      </rPr>
      <t xml:space="preserve"> 
05/10/2020 Se reasigna a </t>
    </r>
    <r>
      <rPr>
        <sz val="11"/>
        <color rgb="FFFF0000"/>
        <rFont val="Calibri"/>
        <family val="2"/>
      </rPr>
      <t>RAFAELE.VARGAS</t>
    </r>
    <r>
      <rPr>
        <sz val="11"/>
        <rFont val="Calibri"/>
        <family val="2"/>
      </rPr>
      <t>, para continuar con el cargue procedimiento Pre-Contractual.</t>
    </r>
  </si>
  <si>
    <t>Terminado</t>
  </si>
  <si>
    <t>https://www.secop.gov.co/CO1BusinessLine/Tendering/ContractNoticeView/Index?prevCtxLbl=Buscar+procesos&amp;prevCtxUrl=https%3a%2f%2fwww.secop.gov.co%3a443%2fCO1BusinessLine%2fTendering%2fContractNoticeManagement%2fIndex&amp;notice=CO1.NTC.984318</t>
  </si>
  <si>
    <t xml:space="preserve">https://community.secop.gov.co/Public/Tendering/ContractNoticePhases/View?PPI=CO1.PPI.4769006&amp;isFromPublicArea=True&amp;isModal=False
</t>
  </si>
  <si>
    <t>EN EJECUCIÓN</t>
  </si>
  <si>
    <t xml:space="preserve">iNICIAL: 7 MESES
FINAL: Catorce (14)  MESES Y UN (01) DIA
</t>
  </si>
  <si>
    <r>
      <rPr>
        <b/>
        <sz val="11"/>
        <color rgb="FFC00000"/>
        <rFont val="Calibri"/>
      </rPr>
      <t xml:space="preserve">SUSPENSIÓN No. 1
</t>
    </r>
    <r>
      <rPr>
        <b/>
        <sz val="11"/>
        <color rgb="FF000000"/>
        <rFont val="Calibri"/>
      </rPr>
      <t xml:space="preserve">PLAZO DE SUSPENSIÓN No. 1: </t>
    </r>
    <r>
      <rPr>
        <sz val="11"/>
        <color rgb="FF000000"/>
        <rFont val="Calibri"/>
      </rPr>
      <t xml:space="preserve"> QUINCE (15) DÍAS
</t>
    </r>
    <r>
      <rPr>
        <b/>
        <sz val="11"/>
        <color rgb="FF000000"/>
        <rFont val="Calibri"/>
      </rPr>
      <t xml:space="preserve">FECHA DE SUSPENSIÓN No. 1: </t>
    </r>
    <r>
      <rPr>
        <sz val="11"/>
        <color rgb="FF000000"/>
        <rFont val="Calibri"/>
      </rPr>
      <t xml:space="preserve">30/03/2020
</t>
    </r>
    <r>
      <rPr>
        <b/>
        <sz val="11"/>
        <color rgb="FF000000"/>
        <rFont val="Calibri"/>
      </rPr>
      <t xml:space="preserve">FECHA REINICIO No. 1: </t>
    </r>
    <r>
      <rPr>
        <sz val="11"/>
        <color rgb="FF000000"/>
        <rFont val="Calibri"/>
      </rPr>
      <t xml:space="preserve">15/04/2020
</t>
    </r>
    <r>
      <rPr>
        <b/>
        <sz val="11"/>
        <color rgb="FFC00000"/>
        <rFont val="Calibri"/>
      </rPr>
      <t xml:space="preserve">AMPLIACIÓN No. 1 SUSPENSIÓN No. 1
</t>
    </r>
    <r>
      <rPr>
        <b/>
        <sz val="11"/>
        <color rgb="FF000000"/>
        <rFont val="Calibri"/>
      </rPr>
      <t xml:space="preserve">PLAZO DE AMPLIACIÓN No. 1 SUSPENSIÓN No. 1: </t>
    </r>
    <r>
      <rPr>
        <sz val="11"/>
        <color rgb="FF000000"/>
        <rFont val="Calibri"/>
      </rPr>
      <t xml:space="preserve">TRECE (13) DÍAS 
</t>
    </r>
    <r>
      <rPr>
        <b/>
        <sz val="11"/>
        <color rgb="FF000000"/>
        <rFont val="Calibri"/>
      </rPr>
      <t>FECHA DE SUSPENSIÓN No. 1:</t>
    </r>
    <r>
      <rPr>
        <sz val="11"/>
        <color rgb="FF000000"/>
        <rFont val="Calibri"/>
      </rPr>
      <t xml:space="preserve">  15/04/2020                                                                                       
AMPLIACIÓN No. 1 SUSPENSIÓN No. 1
PLAZO DE AMPLIACIÓN No. 1 SUSPENSIÓN No. 1: TRECE (13) DÍAS 
FECHA DE SUSPENSIÓN No. 1:  15/04/2020                                                                                       
Ampliacion No 02 a Suspension No 01: 14 Dias 
Fecha de suspensión: 28/04/2020 
Fecha de reinicio No. 03: 11/05/2020
Ampliación No 3 a Suspensión No 01:  80 Dias
Fecha de suspención: 12/05/2020
Fecha de reinicio No. 04: 31/07/2020
</t>
    </r>
    <r>
      <rPr>
        <b/>
        <sz val="11"/>
        <color rgb="FF000000"/>
        <rFont val="Calibri"/>
      </rPr>
      <t>Otrosí modificatorio:</t>
    </r>
    <r>
      <rPr>
        <sz val="11"/>
        <color rgb="FF000000"/>
        <rFont val="Calibri"/>
      </rPr>
      <t xml:space="preserve"> 16 de septiembre
</t>
    </r>
    <r>
      <rPr>
        <b/>
        <sz val="11"/>
        <color rgb="FF000000"/>
        <rFont val="Calibri"/>
      </rPr>
      <t>Prorroga No 01</t>
    </r>
    <r>
      <rPr>
        <sz val="11"/>
        <color rgb="FF000000"/>
        <rFont val="Calibri"/>
      </rPr>
      <t xml:space="preserve">: 25/11/2020  (4 meses + 1 dia)
</t>
    </r>
    <r>
      <rPr>
        <b/>
        <sz val="11"/>
        <color rgb="FF000000"/>
        <rFont val="Calibri"/>
      </rPr>
      <t>Prorroga No. 02</t>
    </r>
    <r>
      <rPr>
        <sz val="11"/>
        <color rgb="FF000000"/>
        <rFont val="Calibri"/>
      </rPr>
      <t>: 15/04/2021: tres (03) meses
Suspensión 2: 6/05/2021-17/05/2021
Ampliación 1 a la Suspensión 2: 19/05/2021 - 25/05/2021
Ampliación 2  a la suspensión 2: 25/05/2021 - 31/05/2021
Ampliación 3 a la suspensión 2: 01/06/2021 - 8/06/2021
Ampliación 4 a la suspensión 2: 09/06/2021 - 23/06/2021
Suspensión 3: 02/09/2021-Actualidad</t>
    </r>
  </si>
  <si>
    <t>ASEGURADORA SOLIDARIA  
CUMPLIMIENTO 380-47-994000100486
RCE 	380-74994000012771</t>
  </si>
  <si>
    <t xml:space="preserve">
 Anexo No 06 
</t>
  </si>
  <si>
    <t>Fecha Inicial: 18/12/2020
Fecha Final: 15/04/2021</t>
  </si>
  <si>
    <t>Cumplimiento: 14/01/2020 - 15/10/2023
$ 945.537.398,80
Anticipo: 14/01/2020 - 15/10/2023
$779.174.440,00
Pago Salarios y PS :14/01/2020 - 15/04/2024
$236.384.349,79
Estabilidad y calidad de la Obra: 5 Años (reportar según acta de recibo a satisfacción)
$945.537.398,80
Responsabilida Civil: 18/12/2020 - 15/04/2021
$351.121.200,00</t>
  </si>
  <si>
    <t>Adicion No 01: 831.814.793
EMRE</t>
  </si>
  <si>
    <t>Anticipo (No. Orden:59): 27/01/2020</t>
  </si>
  <si>
    <t>Anticipo $779.174.440
Pago No. 01 : $311.666.535 
Pago No. 02: $271.321.200
Pago No, 03 $314.887.339
Pago No 04 $ 80.318.029 
Pago No 05 $ 184.435.717</t>
  </si>
  <si>
    <t>20422
2021ER158599 del 26 de agosto de 2021</t>
  </si>
  <si>
    <t xml:space="preserve">ABRIR PIN </t>
  </si>
  <si>
    <t>Construir 2.820 m2 de espacio público teniendo en cuenta muros y techos verdes.</t>
  </si>
  <si>
    <r>
      <t xml:space="preserve">JUAN CAMILO ALZATE OCAMPO
</t>
    </r>
    <r>
      <rPr>
        <b/>
        <sz val="11"/>
        <rFont val="Calibri"/>
        <family val="2"/>
      </rPr>
      <t>Dr Rafael  (Liquidacion)
Dr Juan Carlos Restrepo</t>
    </r>
  </si>
  <si>
    <t xml:space="preserve"> 
*01/12/2020 Comite con la embajada de Argentina. Frente de la 72 APROBACION DESDE Buenos aires. Fecha de inicio. pendiente. oficio
-09/10/2020 Aprobacion del Plan de Calidad, Ambiental y SST
*09/10/2020 Informe de Apropiacion de los estrudios y diseños de los CIV Anteriores. - interventoria. oficio. 
* 09/10/2020 Comite - Protocolos de Bioseguridad. Informe de interventoria semanal.
* 09/10/2020 Balance General y Programacion Dr Juan Carlos - fisico 15/04/2020 
* SOLICITAR EL PLAN DE RCD CONTRATISTA, AVALADO POR LA INTERVENTORIA PARA APERTURA DEL PIN. mesa Raymon
* 15/12/2020 aprobacion del acta de items no previstos y el acta de fijacion de precios. 
*DADEP Cordinar las visitas, para el tema de la javeriana. 
* Plataforma del Dadep, para manejo de SIG.
* Escaleras, radicado de riesgos para hacerle el seguimiento con el IDIGER.
REvisar Secop </t>
  </si>
  <si>
    <t>169-2019</t>
  </si>
  <si>
    <t>INTERVENTORÍA TÉCNICA, ADMINISTRATIVA, FINANCIERA, CONTABLE, SOCIAL, AMBIENTAL Y SISTEMA DE SEGURIDAD Y SALUD EN EL TRABAJO - SG-SST, DEL CONTRATO DE OBRA QUE SE DERIVE DE LA LICITACIÓN PUBLICA O LA QUE HAGA SUS VECES, QUE REFIERE A “EJECUTAR POR PRECIOS UNITARIOS OBRAS Y ACTIVIDADES PARA LA CONSTRUCCION DE ESPACIO PÚBLICO DE LA LOCALIDAD DE CHAPINERO, EN BOGOTÁ D.C.</t>
  </si>
  <si>
    <t>FDLCH-CM-007-2019</t>
  </si>
  <si>
    <t>CONSORCIO CHAPINERO 2020
NIT: 901.350.769-4
JULIO CESAR MELO MARQUEZ-Representante legal</t>
  </si>
  <si>
    <t>*24/07/2020 JENNYFER.GALVIS / CONTRATACIÓN - JURÍDICA / SE REASIGNA SEGUN CASO HOLA 117456 La solicitud de proceso ha sido Reasignada.
*Cargar el proceso Precontractual.</t>
  </si>
  <si>
    <t xml:space="preserve">https://community.secop.gov.co/Public/Tendering/ContractNoticePhases/View?PPI=CO1.PPI.4868651&amp;isFromPublicArea=True&amp;isModal=False
</t>
  </si>
  <si>
    <r>
      <rPr>
        <b/>
        <sz val="11"/>
        <color rgb="FFC00000"/>
        <rFont val="Calibri"/>
        <family val="2"/>
      </rPr>
      <t xml:space="preserve">SUSPENSIÓN No. 1
</t>
    </r>
    <r>
      <rPr>
        <b/>
        <i/>
        <sz val="11"/>
        <color rgb="FF70AD47"/>
        <rFont val="Calibri"/>
        <family val="2"/>
      </rPr>
      <t xml:space="preserve">Desde el treinta (30) de marzo de 2020 al quince (15) de abril de 2020 
</t>
    </r>
    <r>
      <rPr>
        <b/>
        <sz val="11"/>
        <color rgb="FF000000"/>
        <rFont val="Calibri"/>
        <family val="2"/>
      </rPr>
      <t xml:space="preserve">PLAZO DE SUSPENSIÓN No. 1:  </t>
    </r>
    <r>
      <rPr>
        <sz val="11"/>
        <color rgb="FF000000"/>
        <rFont val="Calibri"/>
        <family val="2"/>
      </rPr>
      <t xml:space="preserve">QUINCE (15) DÍAS
</t>
    </r>
    <r>
      <rPr>
        <b/>
        <sz val="11"/>
        <color rgb="FF000000"/>
        <rFont val="Calibri"/>
        <family val="2"/>
      </rPr>
      <t>FECHA DE SUSPENSIÓN No. 1:</t>
    </r>
    <r>
      <rPr>
        <sz val="11"/>
        <color rgb="FF000000"/>
        <rFont val="Calibri"/>
        <family val="2"/>
      </rPr>
      <t xml:space="preserve"> 30/03/2020
</t>
    </r>
    <r>
      <rPr>
        <b/>
        <sz val="11"/>
        <color rgb="FFC00000"/>
        <rFont val="Calibri"/>
        <family val="2"/>
      </rPr>
      <t xml:space="preserve">AMPLIACIÓN No. 1 A LA SUSPENSIÓN No. 1
</t>
    </r>
    <r>
      <rPr>
        <b/>
        <i/>
        <sz val="11"/>
        <color rgb="FF70AD47"/>
        <rFont val="Calibri"/>
        <family val="2"/>
      </rPr>
      <t xml:space="preserve">Desde el dieciséis (16) de abril de 2020 al veintisiete (27) de abril de 2020 
</t>
    </r>
    <r>
      <rPr>
        <b/>
        <sz val="11"/>
        <color rgb="FF000000"/>
        <rFont val="Calibri"/>
        <family val="2"/>
      </rPr>
      <t xml:space="preserve">PLAZO DE AMP No. 1 A LA SUSPENSIÓN No. 1: </t>
    </r>
    <r>
      <rPr>
        <sz val="11"/>
        <color rgb="FF000000"/>
        <rFont val="Calibri"/>
        <family val="2"/>
      </rPr>
      <t xml:space="preserve">DOCE (12) DÍAS
</t>
    </r>
    <r>
      <rPr>
        <b/>
        <sz val="11"/>
        <color rgb="FF000000"/>
        <rFont val="Calibri"/>
        <family val="2"/>
      </rPr>
      <t>FECHA DE AMP No. 1 A LA SUSPENSIÓN No. 1:</t>
    </r>
    <r>
      <rPr>
        <sz val="11"/>
        <color rgb="FF000000"/>
        <rFont val="Calibri"/>
        <family val="2"/>
      </rPr>
      <t xml:space="preserve"> 16/04/2020
</t>
    </r>
    <r>
      <rPr>
        <b/>
        <sz val="11"/>
        <color rgb="FFC00000"/>
        <rFont val="Calibri"/>
        <family val="2"/>
      </rPr>
      <t xml:space="preserve">AMPLIACIÓN No. 2 A LA SUSPENSIÓN No. 1
</t>
    </r>
    <r>
      <rPr>
        <b/>
        <i/>
        <sz val="11"/>
        <color rgb="FF70AD47"/>
        <rFont val="Calibri"/>
        <family val="2"/>
      </rPr>
      <t xml:space="preserve">Desde el veintiocho (28) de abril de 2020 al once (11) de mayo de 2020
</t>
    </r>
    <r>
      <rPr>
        <b/>
        <sz val="11"/>
        <color rgb="FF000000"/>
        <rFont val="Calibri"/>
        <family val="2"/>
      </rPr>
      <t xml:space="preserve">PLAZO DE AMP No. 2 A LA SUSPENSIÓN No. 1: </t>
    </r>
    <r>
      <rPr>
        <sz val="11"/>
        <color rgb="FF000000"/>
        <rFont val="Calibri"/>
        <family val="2"/>
      </rPr>
      <t xml:space="preserve"> CATORCE (14) DÍAS
</t>
    </r>
    <r>
      <rPr>
        <b/>
        <sz val="11"/>
        <color rgb="FF000000"/>
        <rFont val="Calibri"/>
        <family val="2"/>
      </rPr>
      <t xml:space="preserve">FECHA DE AMP No. 2 A LA SUSPENSIÓN No. 1: </t>
    </r>
    <r>
      <rPr>
        <sz val="11"/>
        <color rgb="FF000000"/>
        <rFont val="Calibri"/>
        <family val="2"/>
      </rPr>
      <t xml:space="preserve">28/04/2020
</t>
    </r>
    <r>
      <rPr>
        <b/>
        <sz val="11"/>
        <color rgb="FFC00000"/>
        <rFont val="Calibri"/>
        <family val="2"/>
      </rPr>
      <t xml:space="preserve">AMPLIACIÓN No. 3 A LA SUSPENSIÓN No. 1
</t>
    </r>
    <r>
      <rPr>
        <b/>
        <i/>
        <sz val="11"/>
        <color rgb="FF70AD47"/>
        <rFont val="Calibri"/>
        <family val="2"/>
      </rPr>
      <t xml:space="preserve">Desde el doce (12) de mayo de 2020 al treinta (30) de julio de 2020
</t>
    </r>
    <r>
      <rPr>
        <b/>
        <sz val="11"/>
        <color rgb="FF000000"/>
        <rFont val="Calibri"/>
        <family val="2"/>
      </rPr>
      <t>PLAZO DE AMP No. 3 A LA SUSPENSIÓN No. 1:</t>
    </r>
    <r>
      <rPr>
        <sz val="11"/>
        <color rgb="FF000000"/>
        <rFont val="Calibri"/>
        <family val="2"/>
      </rPr>
      <t xml:space="preserve"> OCHENTA (80) DÍAS 
</t>
    </r>
    <r>
      <rPr>
        <b/>
        <sz val="11"/>
        <color rgb="FF000000"/>
        <rFont val="Calibri"/>
        <family val="2"/>
      </rPr>
      <t>FECHA DE AMP No. 3 A LA SUSPENSIÓN No. 1:</t>
    </r>
    <r>
      <rPr>
        <sz val="11"/>
        <color rgb="FF000000"/>
        <rFont val="Calibri"/>
        <family val="2"/>
      </rPr>
      <t xml:space="preserve"> 12/05/2020
</t>
    </r>
    <r>
      <rPr>
        <b/>
        <sz val="11"/>
        <color rgb="FF000000"/>
        <rFont val="Calibri"/>
        <family val="2"/>
      </rPr>
      <t xml:space="preserve">FECHA DE REINICIO: </t>
    </r>
    <r>
      <rPr>
        <sz val="11"/>
        <color rgb="FF000000"/>
        <rFont val="Calibri"/>
        <family val="2"/>
      </rPr>
      <t xml:space="preserve">31/07/2020
</t>
    </r>
    <r>
      <rPr>
        <b/>
        <sz val="11"/>
        <color rgb="FFC00000"/>
        <rFont val="Calibri"/>
        <family val="2"/>
      </rPr>
      <t xml:space="preserve">OTROSÍ MODIFICATORIO No. 1
</t>
    </r>
    <r>
      <rPr>
        <b/>
        <sz val="11"/>
        <color rgb="FF000000"/>
        <rFont val="Calibri"/>
        <family val="2"/>
      </rPr>
      <t xml:space="preserve">FECHA OTROSÍ MODIFICATORIO: </t>
    </r>
    <r>
      <rPr>
        <sz val="11"/>
        <color rgb="FF000000"/>
        <rFont val="Calibri"/>
        <family val="2"/>
      </rPr>
      <t xml:space="preserve">16/09/2020
</t>
    </r>
    <r>
      <rPr>
        <b/>
        <sz val="11"/>
        <color rgb="FFC00000"/>
        <rFont val="Calibri"/>
        <family val="2"/>
      </rPr>
      <t xml:space="preserve">ADICIÓN Y PRÓRROGA No. 1
</t>
    </r>
    <r>
      <rPr>
        <b/>
        <i/>
        <sz val="11"/>
        <color rgb="FF00B050"/>
        <rFont val="Calibri"/>
        <family val="2"/>
      </rPr>
      <t xml:space="preserve">Desde el quince (15) de diciembre de 2020 al quince (15) de abril de 2021
</t>
    </r>
    <r>
      <rPr>
        <b/>
        <sz val="11"/>
        <color rgb="FF000000"/>
        <rFont val="Calibri"/>
        <family val="2"/>
      </rPr>
      <t xml:space="preserve">PLAZO PRÓRROGA No. 1:  </t>
    </r>
    <r>
      <rPr>
        <sz val="11"/>
        <color rgb="FF000000"/>
        <rFont val="Calibri"/>
        <family val="2"/>
      </rPr>
      <t xml:space="preserve">CUATRO (04) MESES Y UN (01) DÍA 
</t>
    </r>
    <r>
      <rPr>
        <b/>
        <sz val="11"/>
        <color rgb="FF000000"/>
        <rFont val="Calibri"/>
        <family val="2"/>
      </rPr>
      <t xml:space="preserve">FECHA DE PRÓRROGA No. 1: </t>
    </r>
    <r>
      <rPr>
        <sz val="11"/>
        <color rgb="FF000000"/>
        <rFont val="Calibri"/>
        <family val="2"/>
      </rPr>
      <t xml:space="preserve">25/11/2020
</t>
    </r>
    <r>
      <rPr>
        <b/>
        <sz val="11"/>
        <color rgb="FF000000"/>
        <rFont val="Calibri"/>
        <family val="2"/>
      </rPr>
      <t>VALOR ADICIÓN No. 1:</t>
    </r>
    <r>
      <rPr>
        <sz val="11"/>
        <color rgb="FF000000"/>
        <rFont val="Calibri"/>
        <family val="2"/>
      </rPr>
      <t xml:space="preserve"> DOSCIENTOS CUARENTA Y TRES MILLONES TRESCIENTOS OCHENTA Y NUEVE MIL QUINIENTOS SESENTA Y SIETE PESOS M/CTE 
($ 243.389.567)
</t>
    </r>
    <r>
      <rPr>
        <b/>
        <sz val="11"/>
        <color rgb="FFC00000"/>
        <rFont val="Calibri"/>
        <family val="2"/>
      </rPr>
      <t xml:space="preserve">PRÓRROGA No. 2
</t>
    </r>
    <r>
      <rPr>
        <b/>
        <i/>
        <sz val="11"/>
        <color rgb="FF00B050"/>
        <rFont val="Calibri"/>
        <family val="2"/>
      </rPr>
      <t xml:space="preserve">Desde el dieciséis (16) de abril de 2021 al quince (15) de julio de 2021
</t>
    </r>
    <r>
      <rPr>
        <b/>
        <sz val="11"/>
        <color rgb="FF000000"/>
        <rFont val="Calibri"/>
        <family val="2"/>
      </rPr>
      <t>PLAZO PRÓRROGA No. 1:</t>
    </r>
    <r>
      <rPr>
        <sz val="11"/>
        <color rgb="FF000000"/>
        <rFont val="Calibri"/>
        <family val="2"/>
      </rPr>
      <t xml:space="preserve">  TRES (03) MESES 
</t>
    </r>
    <r>
      <rPr>
        <b/>
        <sz val="11"/>
        <color rgb="FF000000"/>
        <rFont val="Calibri"/>
        <family val="2"/>
      </rPr>
      <t>FECHA DE PRÓRROGA No. 1:</t>
    </r>
    <r>
      <rPr>
        <sz val="11"/>
        <color rgb="FF000000"/>
        <rFont val="Calibri"/>
        <family val="2"/>
      </rPr>
      <t xml:space="preserve"> 15/04/2021
</t>
    </r>
    <r>
      <rPr>
        <b/>
        <sz val="11"/>
        <color rgb="FFC00000"/>
        <rFont val="Calibri"/>
        <family val="2"/>
      </rPr>
      <t xml:space="preserve">SUSPENSIÓN No. 2
</t>
    </r>
    <r>
      <rPr>
        <b/>
        <i/>
        <sz val="11"/>
        <color rgb="FF00B050"/>
        <rFont val="Calibri"/>
        <family val="2"/>
      </rPr>
      <t xml:space="preserve">Desde el seis (06) de mayo de 2021 al diecisiete (17) de mayo de 2021
</t>
    </r>
    <r>
      <rPr>
        <b/>
        <sz val="11"/>
        <color rgb="FF000000"/>
        <rFont val="Calibri"/>
        <family val="2"/>
      </rPr>
      <t>PLAZO DE SUSPENSIÓN No. 2:</t>
    </r>
    <r>
      <rPr>
        <sz val="11"/>
        <color rgb="FF000000"/>
        <rFont val="Calibri"/>
        <family val="2"/>
      </rPr>
      <t xml:space="preserve">  DOCE (12) DÍAS
</t>
    </r>
    <r>
      <rPr>
        <b/>
        <sz val="11"/>
        <color rgb="FF000000"/>
        <rFont val="Calibri"/>
        <family val="2"/>
      </rPr>
      <t>FECHA DE SUSPENSIÓN No. 2:</t>
    </r>
    <r>
      <rPr>
        <sz val="11"/>
        <color rgb="FF000000"/>
        <rFont val="Calibri"/>
        <family val="2"/>
      </rPr>
      <t xml:space="preserve"> 06/05/2021
</t>
    </r>
    <r>
      <rPr>
        <b/>
        <sz val="11"/>
        <color rgb="FFC00000"/>
        <rFont val="Calibri"/>
        <family val="2"/>
      </rPr>
      <t xml:space="preserve">AMPLIACIÓN No. 1 A LA SUSPENSIÓN No. 2
</t>
    </r>
    <r>
      <rPr>
        <b/>
        <i/>
        <sz val="11"/>
        <color rgb="FF00B050"/>
        <rFont val="Calibri"/>
        <family val="2"/>
      </rPr>
      <t xml:space="preserve">Desde el dieciocho (18) de mayo de 2021 al veinticuatro (24) de mayo de 2021 
</t>
    </r>
    <r>
      <rPr>
        <b/>
        <sz val="11"/>
        <color rgb="FF000000"/>
        <rFont val="Calibri"/>
        <family val="2"/>
      </rPr>
      <t>PLAZO DE AMP No. 1 A LA SUSPENSIÓN No. 2:</t>
    </r>
    <r>
      <rPr>
        <sz val="11"/>
        <color rgb="FF000000"/>
        <rFont val="Calibri"/>
        <family val="2"/>
      </rPr>
      <t xml:space="preserve">  SIETE (07) DÍAS
</t>
    </r>
    <r>
      <rPr>
        <b/>
        <sz val="11"/>
        <color rgb="FF000000"/>
        <rFont val="Calibri"/>
        <family val="2"/>
      </rPr>
      <t>FECHA DE AMP No. 1 A LA SUSPENSIÓN No. 2:</t>
    </r>
    <r>
      <rPr>
        <sz val="11"/>
        <color rgb="FF000000"/>
        <rFont val="Calibri"/>
        <family val="2"/>
      </rPr>
      <t xml:space="preserve"> 18/05/2021
</t>
    </r>
    <r>
      <rPr>
        <b/>
        <sz val="11"/>
        <color rgb="FFC00000"/>
        <rFont val="Calibri"/>
        <family val="2"/>
      </rPr>
      <t xml:space="preserve">AMPLIACIÓN No. 2 A LA SUSPENSIÓN No. 2
</t>
    </r>
    <r>
      <rPr>
        <b/>
        <i/>
        <sz val="11"/>
        <color rgb="FF00B050"/>
        <rFont val="Calibri"/>
        <family val="2"/>
      </rPr>
      <t xml:space="preserve">Desde el veinticinco (25) de mayo de 2021 al treinta y uno (31) de mayo de 2021 
</t>
    </r>
    <r>
      <rPr>
        <b/>
        <sz val="11"/>
        <color rgb="FF000000"/>
        <rFont val="Calibri"/>
        <family val="2"/>
      </rPr>
      <t>PLAZO DE AMP No. 2 A LA SUSPENSIÓN No. 2:</t>
    </r>
    <r>
      <rPr>
        <sz val="11"/>
        <color rgb="FF000000"/>
        <rFont val="Calibri"/>
        <family val="2"/>
      </rPr>
      <t xml:space="preserve">  SIETE (07) DÍAS
</t>
    </r>
    <r>
      <rPr>
        <b/>
        <sz val="11"/>
        <color rgb="FF000000"/>
        <rFont val="Calibri"/>
        <family val="2"/>
      </rPr>
      <t xml:space="preserve">FECHA DE AMP No. 2 A LA SUSPENSIÓN No. 2: </t>
    </r>
    <r>
      <rPr>
        <sz val="11"/>
        <color rgb="FF000000"/>
        <rFont val="Calibri"/>
        <family val="2"/>
      </rPr>
      <t xml:space="preserve">25/05/2021
</t>
    </r>
    <r>
      <rPr>
        <b/>
        <sz val="11"/>
        <color rgb="FFC00000"/>
        <rFont val="Calibri"/>
        <family val="2"/>
      </rPr>
      <t xml:space="preserve">AMPLIACIÓN No. 3 A LA SUSPENSIÓN No. 2
</t>
    </r>
    <r>
      <rPr>
        <b/>
        <i/>
        <sz val="11"/>
        <color rgb="FF00B050"/>
        <rFont val="Calibri"/>
        <family val="2"/>
      </rPr>
      <t xml:space="preserve">Desde el primero (01) de junio de 2021 al ocho (08) de junio de 2021 
</t>
    </r>
    <r>
      <rPr>
        <b/>
        <sz val="11"/>
        <color rgb="FF000000"/>
        <rFont val="Calibri"/>
        <family val="2"/>
      </rPr>
      <t>PLAZO DE AMP No. 3 A LA SUSPENSIÓN No. 2:</t>
    </r>
    <r>
      <rPr>
        <sz val="11"/>
        <color rgb="FF000000"/>
        <rFont val="Calibri"/>
        <family val="2"/>
      </rPr>
      <t xml:space="preserve"> OCHO (08) DÍAS
</t>
    </r>
    <r>
      <rPr>
        <b/>
        <sz val="11"/>
        <color rgb="FF000000"/>
        <rFont val="Calibri"/>
        <family val="2"/>
      </rPr>
      <t xml:space="preserve">FECHA DE AMP No. 3 A LA SUSPENSIÓN No. 2: </t>
    </r>
    <r>
      <rPr>
        <sz val="11"/>
        <color rgb="FF000000"/>
        <rFont val="Calibri"/>
        <family val="2"/>
      </rPr>
      <t xml:space="preserve"> 01/06/2021
</t>
    </r>
    <r>
      <rPr>
        <b/>
        <sz val="11"/>
        <color rgb="FFC00000"/>
        <rFont val="Calibri"/>
        <family val="2"/>
      </rPr>
      <t xml:space="preserve">AMPLIACIÓN No. 4 A LA SUSPENSIÓN No. 2
</t>
    </r>
    <r>
      <rPr>
        <b/>
        <i/>
        <sz val="11"/>
        <color rgb="FF00B050"/>
        <rFont val="Calibri"/>
        <family val="2"/>
      </rPr>
      <t>Desde el nueve (09) de junio de 2021 al veintitrés (23) de junio de 2021</t>
    </r>
    <r>
      <rPr>
        <b/>
        <sz val="11"/>
        <color rgb="FF000000"/>
        <rFont val="Calibri"/>
        <family val="2"/>
      </rPr>
      <t xml:space="preserve"> 
PLAZO DE AMP No. 4 A LA SUSPENSIÓN No. 2:  </t>
    </r>
    <r>
      <rPr>
        <sz val="11"/>
        <color rgb="FF000000"/>
        <rFont val="Calibri"/>
        <family val="2"/>
      </rPr>
      <t xml:space="preserve">QUINCE (15) DÍAS
</t>
    </r>
    <r>
      <rPr>
        <b/>
        <sz val="11"/>
        <color rgb="FF000000"/>
        <rFont val="Calibri"/>
        <family val="2"/>
      </rPr>
      <t>FECHA DE AMP No. 4 A LA SUSPENSIÓN No. 2:</t>
    </r>
    <r>
      <rPr>
        <sz val="11"/>
        <color rgb="FF000000"/>
        <rFont val="Calibri"/>
        <family val="2"/>
      </rPr>
      <t xml:space="preserve">  09/06/2021
</t>
    </r>
    <r>
      <rPr>
        <b/>
        <sz val="11"/>
        <color rgb="FF000000"/>
        <rFont val="Calibri"/>
        <family val="2"/>
      </rPr>
      <t xml:space="preserve">FECHA DE REINICIO: </t>
    </r>
    <r>
      <rPr>
        <sz val="11"/>
        <color rgb="FF000000"/>
        <rFont val="Calibri"/>
        <family val="2"/>
      </rPr>
      <t xml:space="preserve">24/06/2021
</t>
    </r>
    <r>
      <rPr>
        <b/>
        <sz val="11"/>
        <color rgb="FFC00000"/>
        <rFont val="Calibri"/>
        <family val="2"/>
      </rPr>
      <t xml:space="preserve">SUSPENSIÓN No. 3
</t>
    </r>
    <r>
      <rPr>
        <b/>
        <i/>
        <sz val="11"/>
        <color rgb="FF00B050"/>
        <rFont val="Calibri"/>
        <family val="2"/>
      </rPr>
      <t xml:space="preserve">Desde el dos (02) de septiembre de 2021 
</t>
    </r>
    <r>
      <rPr>
        <b/>
        <sz val="11"/>
        <color rgb="FF000000"/>
        <rFont val="Calibri"/>
        <family val="2"/>
      </rPr>
      <t>FECHA DE SUSPENSIÓN No. 3:</t>
    </r>
    <r>
      <rPr>
        <sz val="11"/>
        <color rgb="FF000000"/>
        <rFont val="Calibri"/>
        <family val="2"/>
      </rPr>
      <t xml:space="preserve"> 02/09/2021
</t>
    </r>
  </si>
  <si>
    <t xml:space="preserve">LIBERTY SEGUROS No 90014186
</t>
  </si>
  <si>
    <t>fecha Inicial: 20/12/2020
Fecha Final: 05/01/2025</t>
  </si>
  <si>
    <t>Cumplimiento del Contrato:                                Fecha inicio -  fecha final:                               14/01/2020 - 15/01/2024                                   Valor asegurado: 146,760,317                             Pago de Salarios, Prestaciones Sociales e Indemnizaciones Laborales                                Fecha inicio -  fecha final                               14/01/2020 -  15/07/2024                                  Valor asgurado: 24,520,601                           Calidad del Servicio                                             Fecha inicio -  fecha final:                       14/01/2020 - 15/01/2025                                      Valor asegurado: 146,760,317</t>
  </si>
  <si>
    <t>Adicion No 01: 243,389,567
EMRE</t>
  </si>
  <si>
    <t>Pago No. 01 $ 48.357.524 
Pago No.2 $42,120,211 
Pago No.3 $48,871,185
Pago No.4 $12,474,627
Pago No.5 $28,618,262</t>
  </si>
  <si>
    <t>170-2019</t>
  </si>
  <si>
    <t>CONTRATO DE CONSULTORÍA</t>
  </si>
  <si>
    <t>REALIZAR POR EL SISTEMA DE PRECIOS GLOBAL FIJO, LOS ESTUDIOS Y DISEÑOS TÉCNICOS DE INGENIERÍA Y ARQUITECTURA DEL PARQUE VECINAL CON CODIGO IDRD 02-231 URBANIZACION CHICO DEL SISTEMA DISTRITAL DE PARQUES DE BOGOTÁ, LOCALIDAD DE CHAPINERO CON CARGO AL PROYECTO 1300</t>
  </si>
  <si>
    <t>FDLCH-CM-003-2019</t>
  </si>
  <si>
    <t>DISEÑOS DE PARQUES</t>
  </si>
  <si>
    <t xml:space="preserve">UNIÓN TEMPORAL PARQUE CHICO
NIT: 901.350.020-7
RL JIMMY ALEXANDER GUERRERO GÓMEZ 
C.C. 12.745.611
Dirección: Calle 100 # 60-04 Oficina 310 Edificio Master
Correo electrónico: jguerrero@argeosas.com
proyectoparquechico@gmail.com </t>
  </si>
  <si>
    <t>https://www.secop.gov.co/CO1BusinessLine/Tendering/ContractNoticeView/Index?prevCtxLbl=Buscar+procesos&amp;prevCtxUrl=https%3a%2f%2fwww.secop.gov.co%3a443%2fCO1BusinessLine%2fTendering%2fContractNoticeManagement%2fIndex&amp;notice=CO1.NTC.984616</t>
  </si>
  <si>
    <t>5 MESES</t>
  </si>
  <si>
    <r>
      <rPr>
        <b/>
        <sz val="11"/>
        <color rgb="FF000000"/>
        <rFont val="Calibri"/>
        <family val="2"/>
      </rPr>
      <t>SUSPENSION 1: 
FECHA DE SUSPENSIÓN:</t>
    </r>
    <r>
      <rPr>
        <sz val="11"/>
        <color rgb="FF000000"/>
        <rFont val="Calibri"/>
        <family val="2"/>
      </rPr>
      <t xml:space="preserve"> Del</t>
    </r>
    <r>
      <rPr>
        <b/>
        <sz val="11"/>
        <color rgb="FF000000"/>
        <rFont val="Calibri"/>
        <family val="2"/>
      </rPr>
      <t xml:space="preserve"> </t>
    </r>
    <r>
      <rPr>
        <sz val="11"/>
        <color rgb="FF000000"/>
        <rFont val="Calibri"/>
        <family val="2"/>
      </rPr>
      <t xml:space="preserve">01/04/2020 hasta el 04/05/2020
</t>
    </r>
    <r>
      <rPr>
        <b/>
        <sz val="11"/>
        <color rgb="FF000000"/>
        <rFont val="Calibri"/>
        <family val="2"/>
      </rPr>
      <t>SUSPENSION 2:</t>
    </r>
    <r>
      <rPr>
        <sz val="11"/>
        <color rgb="FF000000"/>
        <rFont val="Calibri"/>
        <family val="2"/>
      </rPr>
      <t xml:space="preserve"> 
</t>
    </r>
    <r>
      <rPr>
        <b/>
        <sz val="11"/>
        <color rgb="FF000000"/>
        <rFont val="Calibri"/>
        <family val="2"/>
      </rPr>
      <t xml:space="preserve">FECHA DE SUSPENSIÓN: </t>
    </r>
    <r>
      <rPr>
        <sz val="11"/>
        <color rgb="FF000000"/>
        <rFont val="Calibri"/>
        <family val="2"/>
      </rPr>
      <t xml:space="preserve">Del 05/05/2020 hasta el 25/05/2020
</t>
    </r>
    <r>
      <rPr>
        <b/>
        <sz val="11"/>
        <color rgb="FF000000"/>
        <rFont val="Calibri"/>
        <family val="2"/>
      </rPr>
      <t xml:space="preserve">SUSPENSION 3: 
FECHA DE SUSPENSIÓN: </t>
    </r>
    <r>
      <rPr>
        <sz val="11"/>
        <color rgb="FF000000"/>
        <rFont val="Calibri"/>
        <family val="2"/>
      </rPr>
      <t>Del</t>
    </r>
    <r>
      <rPr>
        <b/>
        <sz val="11"/>
        <color rgb="FF000000"/>
        <rFont val="Calibri"/>
        <family val="2"/>
      </rPr>
      <t xml:space="preserve"> </t>
    </r>
    <r>
      <rPr>
        <sz val="11"/>
        <color rgb="FF000000"/>
        <rFont val="Calibri"/>
        <family val="2"/>
      </rPr>
      <t xml:space="preserve">26/05/2020 hasta el 01/06/2020
</t>
    </r>
    <r>
      <rPr>
        <b/>
        <sz val="11"/>
        <color rgb="FF000000"/>
        <rFont val="Calibri"/>
        <family val="2"/>
      </rPr>
      <t>SUSPENSION 4: 
FECHA DE SUSPENSIÓN:</t>
    </r>
    <r>
      <rPr>
        <sz val="11"/>
        <color rgb="FF000000"/>
        <rFont val="Calibri"/>
        <family val="2"/>
      </rPr>
      <t xml:space="preserve"> Del 02/06/2020 hasta el 16/06/2020
</t>
    </r>
    <r>
      <rPr>
        <b/>
        <sz val="11"/>
        <color rgb="FF000000"/>
        <rFont val="Calibri"/>
        <family val="2"/>
      </rPr>
      <t xml:space="preserve">SUSPENSION 5: 
FECHA DE SUSPENSIÓN: </t>
    </r>
    <r>
      <rPr>
        <sz val="11"/>
        <color rgb="FF000000"/>
        <rFont val="Calibri"/>
        <family val="2"/>
      </rPr>
      <t xml:space="preserve">Del 17/06/2020 hasta el 01/07/2020
</t>
    </r>
    <r>
      <rPr>
        <b/>
        <sz val="11"/>
        <color rgb="FF000000"/>
        <rFont val="Calibri"/>
        <family val="2"/>
      </rPr>
      <t xml:space="preserve">SUSPENSIÓN 6: 
FECHA DE SUSPENSIÓN: </t>
    </r>
    <r>
      <rPr>
        <sz val="11"/>
        <color rgb="FF000000"/>
        <rFont val="Calibri"/>
        <family val="2"/>
      </rPr>
      <t xml:space="preserve">02/07/2020 hasta el 08/07/2020
</t>
    </r>
    <r>
      <rPr>
        <b/>
        <sz val="11"/>
        <color rgb="FF000000"/>
        <rFont val="Calibri"/>
        <family val="2"/>
      </rPr>
      <t xml:space="preserve">SUSPENSIÓN 7: 
FECHA DE SUSPENSIÓN:  </t>
    </r>
    <r>
      <rPr>
        <sz val="11"/>
        <color rgb="FF000000"/>
        <rFont val="Calibri"/>
        <family val="2"/>
      </rPr>
      <t xml:space="preserve">Del 15/09/2020 hasta el 14/10/2020
</t>
    </r>
    <r>
      <rPr>
        <b/>
        <sz val="11"/>
        <color rgb="FF000000"/>
        <rFont val="Calibri"/>
        <family val="2"/>
      </rPr>
      <t>SUSPENSION 8: 
FECHA DE SUSPENSIÓN</t>
    </r>
    <r>
      <rPr>
        <sz val="11"/>
        <color rgb="FF000000"/>
        <rFont val="Calibri"/>
        <family val="2"/>
      </rPr>
      <t xml:space="preserve">: Del 15/10/2020 hasta el 30/10/2020
</t>
    </r>
    <r>
      <rPr>
        <b/>
        <sz val="11"/>
        <color rgb="FF000000"/>
        <rFont val="Calibri"/>
        <family val="2"/>
      </rPr>
      <t>SUSPENSION 9: 
FECHA DE SUSPENSIÓN:</t>
    </r>
    <r>
      <rPr>
        <sz val="11"/>
        <color rgb="FF000000"/>
        <rFont val="Calibri"/>
        <family val="2"/>
      </rPr>
      <t xml:space="preserve">  Del 31/10/2020 hasta el 30/11/2020
</t>
    </r>
    <r>
      <rPr>
        <b/>
        <sz val="11"/>
        <color rgb="FF000000"/>
        <rFont val="Calibri"/>
        <family val="2"/>
      </rPr>
      <t>SUSPENSION 10: 
FECHA DE SUSPENSIÓN</t>
    </r>
    <r>
      <rPr>
        <sz val="11"/>
        <color rgb="FF000000"/>
        <rFont val="Calibri"/>
        <family val="2"/>
      </rPr>
      <t>: Del 01/12/2020 hasta el 11/12/2020</t>
    </r>
  </si>
  <si>
    <t xml:space="preserve">SEGUROS LIBERTY S.A. 
CUMPLIMIENTO 90014873 
RCE 90014874 </t>
  </si>
  <si>
    <t>8
8</t>
  </si>
  <si>
    <t>15/12/2025 
21/03/2021</t>
  </si>
  <si>
    <t xml:space="preserve">Cumplimiento del Contrato 
13/01/2020  - 15/04/2021 
Pago de Salarios, Prestaciones Sociales e Indemnizaciones Laborales
 13/01/2020 -15/12/2023
Calidad del Servicio 
13/01/2020 -15/12/2025 </t>
  </si>
  <si>
    <t>N.A</t>
  </si>
  <si>
    <t>PAGO N° 01: (ORDEN 1149) 23/09/2020
PAGO N° 02:(ORDEN 3000184049) 23/12/2020
PAGO N° 03 (ORDEN 3000389159 ) 13/06/2023</t>
  </si>
  <si>
    <t>PAGO N° 01: $21.304.219
PAGO N° 02: $63.912.656
PAGO N° 03: $94.685.417</t>
  </si>
  <si>
    <t>Intervencion de 20 parques vecinales y/o  y 5 muros y techos verdes.</t>
  </si>
  <si>
    <t xml:space="preserve">MAURICIO BOHORQUEZ
FABIAN ANDRES CARDONA (LIQUIDACIÓN)
</t>
  </si>
  <si>
    <r>
      <rPr>
        <sz val="11"/>
        <color theme="9" tint="-0.249977111117893"/>
        <rFont val="Calibri"/>
        <family val="2"/>
      </rPr>
      <t>*</t>
    </r>
    <r>
      <rPr>
        <sz val="11"/>
        <color theme="1"/>
        <rFont val="Calibri"/>
        <family val="2"/>
      </rPr>
      <t xml:space="preserve">
*- INSTITUTO DE RECREACIÓN Y DEPORTE (IDRD): entrega de los formatos para adelantar el presupuesto y los análisis de precios unitarios. Se requieren las fichas y/o formatos para elaborar los estudios de mercados de actividades, insumos y personal, así mismo que se solicitó definir la base de datos con la cual se debe trabajar y establecer como debe generarse el valor proyectado puesto que no se conoce ese detalle en la cartilla de lineamientos de diseño.
 </t>
    </r>
    <r>
      <rPr>
        <sz val="11"/>
        <color theme="7" tint="-0.249977111117893"/>
        <rFont val="Calibri"/>
        <family val="2"/>
      </rPr>
      <t xml:space="preserve">
</t>
    </r>
    <r>
      <rPr>
        <sz val="11"/>
        <color rgb="FFFF0000"/>
        <rFont val="Calibri"/>
        <family val="2"/>
      </rPr>
      <t xml:space="preserve">
1. Diseño electrico tiene Radicado 02832127 con proceso de factibilidad 1402444551. Se están haciendo gestiones con Marcelo - en codensa se reitero el correo el dia de 
2. Diseño hidráulico a la espera de radicado EAAB - reiterar 
3. SDA Numero de radicado 020ER127084  se comunico con Angela, va a enviar a una persona
* Presupuesto total del CONtrato de obra: $ 990.494.028,19 proyectado para la construccion del parque Chico.</t>
    </r>
  </si>
  <si>
    <t>173-2019</t>
  </si>
  <si>
    <t>REALIZAR POR EL SISTEMA DE PRECIO GLOBAL FIJO LA INTERVENTORÍA PARA LOS ESTUDIOS Y DISEÑOS TÉCNICOS DE INGENIERÍA Y ARQUITECTURA DEL PARQUE VECINAL CON CÓDIGO IDRD 02-231 URBANIZACIÓN CHICO DEL SISTEMA DISTRITAL DE PARQUES DE BOGOTÁ, LOCALIDAD DE CHAPINERO CON CARGO AL PROYECTO 1300</t>
  </si>
  <si>
    <t>FDLCH-CM-008-2019</t>
  </si>
  <si>
    <t>LOGIA 3 ASOCIADOS S.A.S
 NIT 9004366228
   R L: Ehida Juliet Ramirez Guina
Identificación: 1118537436
logiatres@gmail.com</t>
  </si>
  <si>
    <t>https://www.secop.gov.co/CO1BusinessLine/Tendering/ContractNoticeView/Index?prevCtxLbl=Buscar+procesos&amp;prevCtxUrl=https%3a%2f%2fwww.secop.gov.co%3a443%2fCO1BusinessLine%2fTendering%2fContractNoticeManagement%2fIndex&amp;notice=CO1.NTC.1004019</t>
  </si>
  <si>
    <t xml:space="preserve">
SUSPENSIÓN NRO. 1 DEL 1/04/2020 AL 04/05/2020
FECHA DE REINICIO NO. 1 5/05/2020
SUSPENSIÓN NRO. 2 5/05/2020 AL 25/05/2020
FECHA DE REINICIO NRO. 2 26/05/2020
SUSPENSIÓN NRO. 3 DEL 26/05/2020 AL 31/05/2020
FECHA DE REINICIO NO. 3 01/06/2020
SUSPENSIÓN NRO. 4 DEL 02/06/2020 AL 16/06/2020
FECHA DE REINICIO NO. 4 17/06/2020
SUSPENSIÓN NRO. 5 DEL 17/06/2020 AL 01/07/2020
FECHA DE REINICIO NO. 5 02/07/2020
FECHA DE TERMINACIÓN 16/09/2020
SUSPENSIÓN NRO. 6 DEL 01/07/2020 AL 08/07/2020
FECHA DE REINICIO NO. 6 09/07/2020
FECHA DE TERMINACIÓN 24/09/2020
SUSPENSIÓN NRO. 7 DEL 15/09/2020 AL 14/10/2020
FECHA DE REINICIO NO. 7 15/10/2020
SUSPENSION 8: 15/10/2020 - 30/10/2020
</t>
  </si>
  <si>
    <t>SEGUROS DEL ESTADO S.A.  POLIZA 14-44101115165</t>
  </si>
  <si>
    <t>18
Vence: 15/12/2025</t>
  </si>
  <si>
    <t xml:space="preserve">15/12/2023
15/12/2025
15/04/2021 </t>
  </si>
  <si>
    <t xml:space="preserve">PAGO DE SALARIOS, PRESTACIONES SOCIALES LEGALES E INDEMNIZACIONES
CALIDAD DEL SERVICIO 
CUMPLIMIENTO DEL CONTRATO </t>
  </si>
  <si>
    <t>Pago No.1: (orden 448  )08/04/2020
Pago No.2: (orden 3000184050 ) 23/12/2020
Pago No.3: (orden 3000389161) 13/06/2023</t>
  </si>
  <si>
    <t xml:space="preserve">PAGO No.  $ 13.530.227
PAGO No.2 $29.259.864
PAGO No. 3 $4.754.455 </t>
  </si>
  <si>
    <t>Diciembre de 2021</t>
  </si>
  <si>
    <t>147-2019</t>
  </si>
  <si>
    <t>CONTRATAR A PRECIOS UNITARIOS FIJOS, SIN FORMULA DE REAJUSTE A MONTO AGOTABLE EL MANTENIMIENTO Y DOTACIÓN DE DOS PARQUES VECINALES DE LA LOCALIDAD DE CHAPINERO EN BOGOTÁ D.C</t>
  </si>
  <si>
    <t>FDLCH-LP-003-2019</t>
  </si>
  <si>
    <r>
      <rPr>
        <b/>
        <sz val="11"/>
        <color rgb="FFC00000"/>
        <rFont val="Calibri"/>
      </rPr>
      <t xml:space="preserve">CONSORCIO PARQUES CHAPINERO 2019
</t>
    </r>
    <r>
      <rPr>
        <b/>
        <i/>
        <sz val="11"/>
        <color rgb="FF000000"/>
        <rFont val="Calibri"/>
      </rPr>
      <t>NIT:</t>
    </r>
    <r>
      <rPr>
        <sz val="11"/>
        <color rgb="FF000000"/>
        <rFont val="Calibri"/>
      </rPr>
      <t xml:space="preserve"> 901.328.222-6
</t>
    </r>
    <r>
      <rPr>
        <b/>
        <i/>
        <sz val="11"/>
        <color rgb="FF000000"/>
        <rFont val="Calibri"/>
      </rPr>
      <t xml:space="preserve">RL: </t>
    </r>
    <r>
      <rPr>
        <sz val="11"/>
        <color rgb="FF000000"/>
        <rFont val="Calibri"/>
      </rPr>
      <t xml:space="preserve">LUIS ALBERTO LORA ESCOBAR
CC 1.067.933.381 de Montería
</t>
    </r>
    <r>
      <rPr>
        <b/>
        <i/>
        <sz val="11"/>
        <color rgb="FF000000"/>
        <rFont val="Calibri"/>
      </rPr>
      <t xml:space="preserve">Dirección: </t>
    </r>
    <r>
      <rPr>
        <sz val="11"/>
        <color rgb="FF000000"/>
        <rFont val="Calibri"/>
      </rPr>
      <t xml:space="preserve">Calle 97 No. 17-45 Oficina 602 Bogotá D.C.
</t>
    </r>
    <r>
      <rPr>
        <b/>
        <i/>
        <sz val="11"/>
        <color rgb="FF000000"/>
        <rFont val="Calibri"/>
      </rPr>
      <t xml:space="preserve">Correo electrónico: </t>
    </r>
    <r>
      <rPr>
        <sz val="11"/>
        <color rgb="FF000000"/>
        <rFont val="Calibri"/>
      </rPr>
      <t>consorcioparquesch2019@hotmail.com
consorcioparqueschapinero2019@hotmail.com</t>
    </r>
  </si>
  <si>
    <t xml:space="preserve">*17/02/2020 PÓLIZA - CARGUE / JIMENA.CARDONA
* Caso HOLa solicitando transferencia del ing Mauricio Velasquez al Ing Mauricio Bohórquez
* Memorando a Catalina Hernandez para inactivar el proceso desierto. </t>
  </si>
  <si>
    <t>https://www.secop.gov.co/CO1BusinessLine/Tendering/ContractNoticeView/Index?prevCtxLbl=Buscar+procesos&amp;prevCtxUrl=https%3a%2f%2fwww.secop.gov.co%3a443%2fCO1BusinessLine%2fTendering%2fContractNoticeManagement%2fIndex&amp;notice=CO1.NTC.905138</t>
  </si>
  <si>
    <t>https://community.secop.gov.co/Public/Tendering/OpportunityDetail/Index?noticeUID=CO1.NTC.1055863&amp;isFromPublicArea=True&amp;isModal=False</t>
  </si>
  <si>
    <t xml:space="preserve">EN EJECUCIÓN </t>
  </si>
  <si>
    <r>
      <rPr>
        <b/>
        <sz val="11"/>
        <color rgb="FFC00000"/>
        <rFont val="Calibri"/>
        <family val="2"/>
      </rPr>
      <t xml:space="preserve">SUSPENSIÓN No. 01
</t>
    </r>
    <r>
      <rPr>
        <b/>
        <i/>
        <sz val="11"/>
        <color rgb="FF000000"/>
        <rFont val="Calibri"/>
        <family val="2"/>
      </rPr>
      <t>PLAZO DE SUSPENSIÓN No. 01:</t>
    </r>
    <r>
      <rPr>
        <b/>
        <sz val="11"/>
        <color rgb="FF000000"/>
        <rFont val="Calibri"/>
        <family val="2"/>
      </rPr>
      <t xml:space="preserve"> </t>
    </r>
    <r>
      <rPr>
        <sz val="11"/>
        <color rgb="FF000000"/>
        <rFont val="Calibri"/>
        <family val="2"/>
      </rPr>
      <t xml:space="preserve">Treinta y cuatro (34) días
</t>
    </r>
    <r>
      <rPr>
        <b/>
        <i/>
        <sz val="11"/>
        <color rgb="FF000000"/>
        <rFont val="Calibri"/>
        <family val="2"/>
      </rPr>
      <t>FECHA DE SUSPENSIÓN No. 01:</t>
    </r>
    <r>
      <rPr>
        <b/>
        <sz val="11"/>
        <color rgb="FF000000"/>
        <rFont val="Calibri"/>
        <family val="2"/>
      </rPr>
      <t xml:space="preserve"> </t>
    </r>
    <r>
      <rPr>
        <sz val="11"/>
        <color rgb="FF000000"/>
        <rFont val="Calibri"/>
        <family val="2"/>
      </rPr>
      <t xml:space="preserve">01/04/2020 hasta el 04/05/2020
</t>
    </r>
    <r>
      <rPr>
        <b/>
        <sz val="11"/>
        <color rgb="FFC00000"/>
        <rFont val="Calibri"/>
        <family val="2"/>
      </rPr>
      <t xml:space="preserve">
SUSPENSIÓN No. 02
</t>
    </r>
    <r>
      <rPr>
        <b/>
        <i/>
        <sz val="11"/>
        <color rgb="FF000000"/>
        <rFont val="Calibri"/>
        <family val="2"/>
      </rPr>
      <t xml:space="preserve">PLAZO DE SUSPENSIÓN No. 02: </t>
    </r>
    <r>
      <rPr>
        <sz val="11"/>
        <color rgb="FF000000"/>
        <rFont val="Calibri"/>
        <family val="2"/>
      </rPr>
      <t xml:space="preserve">Nueve (09) días
</t>
    </r>
    <r>
      <rPr>
        <b/>
        <i/>
        <sz val="11"/>
        <color rgb="FF000000"/>
        <rFont val="Calibri"/>
        <family val="2"/>
      </rPr>
      <t xml:space="preserve">FECHA DE SUSPENSIÓN No. 02: </t>
    </r>
    <r>
      <rPr>
        <sz val="11"/>
        <color rgb="FF000000"/>
        <rFont val="Calibri"/>
        <family val="2"/>
      </rPr>
      <t>05/05/2020 hasta el 13/05/2020</t>
    </r>
  </si>
  <si>
    <r>
      <rPr>
        <b/>
        <sz val="11"/>
        <color rgb="FFC00000"/>
        <rFont val="Calibri"/>
        <family val="2"/>
      </rPr>
      <t xml:space="preserve">ASEGURADORA: </t>
    </r>
    <r>
      <rPr>
        <b/>
        <sz val="11"/>
        <color rgb="FF000000"/>
        <rFont val="Calibri"/>
        <family val="2"/>
      </rPr>
      <t xml:space="preserve"> PREVISORA S.A. SEGUROS
</t>
    </r>
    <r>
      <rPr>
        <b/>
        <sz val="11"/>
        <color rgb="FFC00000"/>
        <rFont val="Calibri"/>
        <family val="2"/>
      </rPr>
      <t xml:space="preserve">NIT: </t>
    </r>
    <r>
      <rPr>
        <sz val="11"/>
        <color rgb="FF000000"/>
        <rFont val="Calibri"/>
        <family val="2"/>
      </rPr>
      <t xml:space="preserve">860.002.400-2      
</t>
    </r>
    <r>
      <rPr>
        <b/>
        <sz val="11"/>
        <color rgb="FFC00000"/>
        <rFont val="Calibri"/>
        <family val="2"/>
      </rPr>
      <t xml:space="preserve">PÓLIZA CUMPLIMIENTO No: </t>
    </r>
    <r>
      <rPr>
        <sz val="11"/>
        <color rgb="FF000000"/>
        <rFont val="Calibri"/>
        <family val="2"/>
      </rPr>
      <t xml:space="preserve">3004031
</t>
    </r>
    <r>
      <rPr>
        <b/>
        <sz val="11"/>
        <color rgb="FFC00000"/>
        <rFont val="Calibri"/>
        <family val="2"/>
      </rPr>
      <t xml:space="preserve">PÓLIZA RCE No: </t>
    </r>
    <r>
      <rPr>
        <sz val="11"/>
        <color rgb="FF000000"/>
        <rFont val="Calibri"/>
        <family val="2"/>
      </rPr>
      <t xml:space="preserve">1022442
</t>
    </r>
    <r>
      <rPr>
        <b/>
        <i/>
        <sz val="11"/>
        <color rgb="FFC00000"/>
        <rFont val="Calibri"/>
        <family val="2"/>
      </rPr>
      <t>correo electrónico:</t>
    </r>
    <r>
      <rPr>
        <sz val="11"/>
        <color rgb="FFC00000"/>
        <rFont val="Calibri"/>
        <family val="2"/>
      </rPr>
      <t xml:space="preserve"> </t>
    </r>
    <r>
      <rPr>
        <sz val="11"/>
        <color rgb="FF000000"/>
        <rFont val="Calibri"/>
        <family val="2"/>
      </rPr>
      <t>contactenos@previsora.gov.co
notificacionesjudiciales@previsora.gov.co</t>
    </r>
  </si>
  <si>
    <r>
      <t xml:space="preserve">
Anexo:</t>
    </r>
    <r>
      <rPr>
        <sz val="11"/>
        <rFont val="Calibri"/>
        <family val="2"/>
      </rPr>
      <t xml:space="preserve"> 5</t>
    </r>
    <r>
      <rPr>
        <b/>
        <sz val="11"/>
        <rFont val="Calibri"/>
        <family val="2"/>
      </rPr>
      <t xml:space="preserve">
Fecha Solicitud: </t>
    </r>
    <r>
      <rPr>
        <sz val="11"/>
        <rFont val="Calibri"/>
        <family val="2"/>
      </rPr>
      <t>20/08/2020</t>
    </r>
  </si>
  <si>
    <r>
      <rPr>
        <sz val="11"/>
        <color rgb="FFC65911"/>
        <rFont val="Calibri"/>
        <family val="2"/>
      </rPr>
      <t xml:space="preserve">
*</t>
    </r>
    <r>
      <rPr>
        <b/>
        <sz val="11"/>
        <color rgb="FFC65911"/>
        <rFont val="Calibri"/>
        <family val="2"/>
      </rPr>
      <t xml:space="preserve">CUMPLIMIENTO:
</t>
    </r>
    <r>
      <rPr>
        <b/>
        <sz val="11"/>
        <color rgb="FF000000"/>
        <rFont val="Calibri"/>
        <family val="2"/>
      </rPr>
      <t>VALOR ASEGURADO:</t>
    </r>
    <r>
      <rPr>
        <sz val="11"/>
        <color rgb="FF000000"/>
        <rFont val="Calibri"/>
        <family val="2"/>
      </rPr>
      <t xml:space="preserve"> $133.789.623.00
</t>
    </r>
    <r>
      <rPr>
        <b/>
        <sz val="11"/>
        <color rgb="FF000000"/>
        <rFont val="Calibri"/>
        <family val="2"/>
      </rPr>
      <t xml:space="preserve">VIGENCIAS:  </t>
    </r>
    <r>
      <rPr>
        <sz val="11"/>
        <color rgb="FF000000"/>
        <rFont val="Calibri"/>
        <family val="2"/>
      </rPr>
      <t xml:space="preserve">DESDE 05/05/2020 HASTA 26/11/2020
</t>
    </r>
    <r>
      <rPr>
        <b/>
        <sz val="11"/>
        <color rgb="FFC65911"/>
        <rFont val="Calibri"/>
        <family val="2"/>
      </rPr>
      <t xml:space="preserve">
*PAGO DE SALARIOS PRESTACIONES SOCIALES:
</t>
    </r>
    <r>
      <rPr>
        <b/>
        <sz val="11"/>
        <color rgb="FF000000"/>
        <rFont val="Calibri"/>
        <family val="2"/>
      </rPr>
      <t>VALOR ASEGURADO:</t>
    </r>
    <r>
      <rPr>
        <sz val="11"/>
        <color rgb="FF000000"/>
        <rFont val="Calibri"/>
        <family val="2"/>
      </rPr>
      <t xml:space="preserve"> $33.447.406.00
</t>
    </r>
    <r>
      <rPr>
        <b/>
        <sz val="11"/>
        <color rgb="FF000000"/>
        <rFont val="Calibri"/>
        <family val="2"/>
      </rPr>
      <t>VIGENCIAS:</t>
    </r>
    <r>
      <rPr>
        <sz val="11"/>
        <color rgb="FF000000"/>
        <rFont val="Calibri"/>
        <family val="2"/>
      </rPr>
      <t xml:space="preserve"> DESDE 05/05/2020 HASTA 26/07/2023
</t>
    </r>
    <r>
      <rPr>
        <b/>
        <u/>
        <sz val="11"/>
        <color rgb="FFC00000"/>
        <rFont val="Calibri"/>
        <family val="2"/>
      </rPr>
      <t xml:space="preserve">
*ESTABILIDAD Y CALIDAD DE LA OBRA:
</t>
    </r>
    <r>
      <rPr>
        <b/>
        <sz val="11"/>
        <color rgb="FF000000"/>
        <rFont val="Calibri"/>
        <family val="2"/>
      </rPr>
      <t xml:space="preserve">VALOR ASEGURADO: </t>
    </r>
    <r>
      <rPr>
        <sz val="11"/>
        <color rgb="FF000000"/>
        <rFont val="Calibri"/>
        <family val="2"/>
      </rPr>
      <t xml:space="preserve">$167.237.029.00
</t>
    </r>
    <r>
      <rPr>
        <b/>
        <sz val="11"/>
        <color rgb="FF000000"/>
        <rFont val="Calibri"/>
        <family val="2"/>
      </rPr>
      <t xml:space="preserve">VIGENCIAS: </t>
    </r>
    <r>
      <rPr>
        <sz val="11"/>
        <color rgb="FF000000"/>
        <rFont val="Calibri"/>
        <family val="2"/>
      </rPr>
      <t xml:space="preserve">DESDE 25/07/2020 </t>
    </r>
    <r>
      <rPr>
        <b/>
        <u/>
        <sz val="11"/>
        <color rgb="FF000000"/>
        <rFont val="Calibri"/>
        <family val="2"/>
      </rPr>
      <t>HASTA 25/07/2025</t>
    </r>
  </si>
  <si>
    <t>Nº 1 (ORDEN Nº  313) 10-03-2020
Nº 2 (ORDEN Nº  411): 03-04-2020
Nº 3 (ORDEN Nº  598): 22-05-2020
Nº 4 (ORDEN Nº  3000325002):  10-06-2021</t>
  </si>
  <si>
    <r>
      <t>PAGO Nº 1: $ 196.067.971
PAGO Nº 2: $ 170.925.143
PAGO Nº  3: $ 221.400.655
PAGO Nº  4: $ 80.400.406</t>
    </r>
    <r>
      <rPr>
        <b/>
        <sz val="11"/>
        <color rgb="FFC00000"/>
        <rFont val="Calibri"/>
        <family val="2"/>
      </rPr>
      <t xml:space="preserve">
SALDO A FAVOR DEL FDLCH:</t>
    </r>
    <r>
      <rPr>
        <sz val="11"/>
        <color rgb="FF000000"/>
        <rFont val="Calibri"/>
        <family val="2"/>
      </rPr>
      <t xml:space="preserve">
$153.940,00 Se solicito ser liberado de acuerdo con el Acta de Liquidación</t>
    </r>
  </si>
  <si>
    <t>Intervención de 20 parques vecinales y/o  y 5 muros y techos verdes.</t>
  </si>
  <si>
    <t>2 parques</t>
  </si>
  <si>
    <t>10% extrra</t>
  </si>
  <si>
    <t xml:space="preserve">Es importante revisar la plataforma del Secop ll y darle terminación al contrato; teniendo en cuenta que aparece como firmado.  </t>
  </si>
  <si>
    <t>171-2019</t>
  </si>
  <si>
    <t>INTERVENTORÍA TÉCNICA, ADMINISTRATIVA, LEGAL, FINANCIERA, SOCIAL Y AMBIENTAL, AL CONTRATO DE OBRA PUBLICA DERIVADO DE LA LICITACIÓN PUBLICA PARA EL MANTENIMIENTO Y DOTACIÓN DE DOS PARQUES VECINALES DE LA LOCALIDAD DE CHAPINERO EN BOGOTÁ D.C.</t>
  </si>
  <si>
    <t>FDLCH-CM-006-2019</t>
  </si>
  <si>
    <t>CONSORCIO JCB - 29 - 006
NIT: 901.350.044-3
 R L: MIGUEL ARTURO RANGEL HERRERA
CC 79.578.014 de Bogotá</t>
  </si>
  <si>
    <t>*  25/08/2020 SOLICITUD NUEVO PROCESO - CONTRATACIÓN / MAURICIO.BOHORQUEZ
* No se encuentran Documentos Precontractuales.
* No se encuentran documentos del Contrato.
* Se debe cambiar la fecha de terminacion
* Poner el caso HOLA para reasignar al Dr Juan Carlos</t>
  </si>
  <si>
    <t>https://www.secop.gov.co/CO1BusinessLine/Tendering/ContractNoticeView/Index?prevCtxLbl=Buscar+procesos&amp;prevCtxUrl=https%3a%2f%2fwww.secop.gov.co%3a443%2fCO1BusinessLine%2fTendering%2fContractNoticeManagement%2fIndex&amp;notice=CO1.NTC.986317</t>
  </si>
  <si>
    <t>Suspension No 01 01/04/2020
34 dias
Reinicio: 04 /05/2020
Suspension No 02: 05/05/2020 
9 dias
Reinicio No 02: 13/05/2020</t>
  </si>
  <si>
    <t>SEGUROS DEL ESTADO S.A.  POLIZA 11-44-101147146</t>
  </si>
  <si>
    <t>Pago No.1: (Orden 418) 08/04/2020
Pago No.2: (Orden 452) 08/04/2020
Pago No.3: (Orden 597) 22/05/2020</t>
  </si>
  <si>
    <t>Factura No.1:$ 38,517,780
Factura No.2: $ 44,185,988
Factura No.3: $ 49,899,746
Factura No. 4: $18.090.543</t>
  </si>
  <si>
    <t>SUSPENSIÓN NRO. 1</t>
  </si>
  <si>
    <t>DEL 1/04/2020 AL 04/05/2020</t>
  </si>
  <si>
    <t>FECHA DE REINICIO NO. 1</t>
  </si>
  <si>
    <t>SUSPENSIÓN NRO. 2</t>
  </si>
  <si>
    <t>5/05/2020 AL 25/05/2020</t>
  </si>
  <si>
    <t>FECHA DE REINICIO NRO. 2</t>
  </si>
  <si>
    <t>SUSPENSIÓN NRO. 3</t>
  </si>
  <si>
    <t>DEL 26/05/2020 AL 31/05/2020</t>
  </si>
  <si>
    <t>FECHA DE REINICIO NO. 3</t>
  </si>
  <si>
    <t>SUSPENSIÓN NRO. 4</t>
  </si>
  <si>
    <t>DEL 02/06/2020 AL 16/06/2020</t>
  </si>
  <si>
    <t>FECHA DE REINICIO NO. 4</t>
  </si>
  <si>
    <t>SUSPENSIÓN NRO. 5</t>
  </si>
  <si>
    <t>DEL 17/06/2020 AL 01/07/2020</t>
  </si>
  <si>
    <t>FECHA DE REINICIO NO. 5</t>
  </si>
  <si>
    <t>SUSPENSIÓN NRO. 6</t>
  </si>
  <si>
    <t>DEL 01/07/2020 AL 08/07/2020</t>
  </si>
  <si>
    <t>FECHA DE REINICIO NO. 6</t>
  </si>
  <si>
    <t>FECHA DE TERMINACIÓN</t>
  </si>
  <si>
    <t>ASEGURADORA Y N° DE POLIZA</t>
  </si>
  <si>
    <t xml:space="preserve">289-2021
</t>
  </si>
  <si>
    <t>CONTRATAR A PRECIOS UNITARIOS FIJOS, SIN FORMULA DE AJUSTE A MONTO AGOTABLE, ACTIVIDADES PARA LA CONSTRUCCIÓN Y DOTACIÓN DE LOS PARQUES VECINALES Y DE BOLSILLO DE LA LOCALIDAD DE CHAPINERO EN BOGOTÁ D.C.”</t>
  </si>
  <si>
    <t>FDLCH-LP-004-2021</t>
  </si>
  <si>
    <t>1723
"Chapinero Espacio Para Hábitos Saludables"</t>
  </si>
  <si>
    <t>CONSTRUCCION DE PARQUES</t>
  </si>
  <si>
    <t>Nombre del contratista CONSTRUCTORA VALHER SAS
Nit 900.053.011-3
Nombre del representante legal WILLIAMS HENRY GUEVARA TORRES CEL.3173906947
C. C. No. 79.316.195 de Bogotá D.C.
Dirección Carrera 40B No. 1H – 44
Correo electrónico magyhen@hotmail.com
Teléfono 601 2361723 
Ciudad Bogotá D.C</t>
  </si>
  <si>
    <t xml:space="preserve">https://www.secop.gov.co/CO1BusinessLine/Tendering/ContractNoticeView/Index?prevCtxLbl=Buscar+procesos&amp;prevCtxUrl=https%3a%2f%2fwww.secop.gov.co%3a443%2fCO1BusinessLine%2fTendering%2fContractNoticeManagement%2fIndex&amp;notice=CO1.NTC.2379911 </t>
  </si>
  <si>
    <t>https://community.secop.gov.co/Public/Tendering/OpportunityDetail/Index?noticeUID=CO1.NTC.2336922&amp;isFromPublicArea=True&amp;isModal=False</t>
  </si>
  <si>
    <t>22/10/2021 20:00:00 ((UTC-05:00) Bogotá, Lima, Quito)</t>
  </si>
  <si>
    <t xml:space="preserve">1. Prorroga 1: (45 días) 1 mes y 15 días (Firmada el 27 de julio de 2022)
2. Suspensión 1: 20 días (12 de agosto de 2022 al 31 de agosto de 2022
3. Ampliación 1 a la suspensión 1: 30 días (1 de septiembre de 2022 al 30 de septiembre de 2022)
4. Ampliación 2 a la suspensión 1: 17 días (1 de octubre de 2022 al 17 de octubre de 2022)
5. Ampliación 3 a la suspensión 1: 30 días (18 de octubre de 2022 al 16 de noviembre de 2022)
6. Adición contrato de obra por un valor de $144.106.739 (22 de noviembre de 2022)
7.Suspensión 2: 15 días (5 de diciembre de 2022 al 19 de diciembre de 2022)
</t>
  </si>
  <si>
    <t>ASEGURADORA: SEGUROS DEL ESTADO S.A 
Número de póliza: 11-44-101179197</t>
  </si>
  <si>
    <t>Anexo 15 -                                              Cumnplimiento del contrato 04/02/2022 al 30/11/2023
Pago de salarios, prestaciones sociales ,  e indemnizaciones laborales  04/02/2022 al  13/04/2026
Estabilidad de Calidad de la Obra  10/02/2023 al 10/02/2028</t>
  </si>
  <si>
    <r>
      <t xml:space="preserve">
*</t>
    </r>
    <r>
      <rPr>
        <b/>
        <sz val="11"/>
        <color rgb="FF000000"/>
        <rFont val="Calibri"/>
        <family val="2"/>
      </rPr>
      <t xml:space="preserve">CUMPLIMIENTO DEL CONTRATO: 
VALOR ASEGURADO: </t>
    </r>
    <r>
      <rPr>
        <sz val="11"/>
        <color rgb="FF000000"/>
        <rFont val="Calibri"/>
        <family val="2"/>
      </rPr>
      <t xml:space="preserve">$228. 249.236,20
</t>
    </r>
    <r>
      <rPr>
        <b/>
        <sz val="11"/>
        <color rgb="FF000000"/>
        <rFont val="Calibri"/>
        <family val="2"/>
      </rPr>
      <t xml:space="preserve">VIGENCIAS: </t>
    </r>
    <r>
      <rPr>
        <sz val="11"/>
        <color rgb="FF000000"/>
        <rFont val="Calibri"/>
        <family val="2"/>
      </rPr>
      <t xml:space="preserve">DESDE 4/02/2022 HASTA 30/11/2023
</t>
    </r>
    <r>
      <rPr>
        <b/>
        <sz val="11"/>
        <color rgb="FF000000"/>
        <rFont val="Calibri"/>
        <family val="2"/>
      </rPr>
      <t xml:space="preserve">*PAGO DE SALARIOS PRESTACIONES SOCIALES:
 VALOR ASEGURADO: </t>
    </r>
    <r>
      <rPr>
        <sz val="11"/>
        <color rgb="FF000000"/>
        <rFont val="Calibri"/>
        <family val="2"/>
      </rPr>
      <t xml:space="preserve">$57.062.309,05
</t>
    </r>
    <r>
      <rPr>
        <b/>
        <sz val="11"/>
        <color rgb="FF000000"/>
        <rFont val="Calibri"/>
        <family val="2"/>
      </rPr>
      <t xml:space="preserve">VIGENCIAS: 4/02/2022 HASTA 13/04/2026
*ESTABILIDAD Y CALIDAD DE LA OBRA: 
VALOR ASEGURADO: </t>
    </r>
    <r>
      <rPr>
        <sz val="11"/>
        <color rgb="FF000000"/>
        <rFont val="Calibri"/>
        <family val="2"/>
      </rPr>
      <t xml:space="preserve">$285,311,545,25
</t>
    </r>
    <r>
      <rPr>
        <b/>
        <sz val="11"/>
        <color rgb="FF000000"/>
        <rFont val="Calibri"/>
        <family val="2"/>
      </rPr>
      <t xml:space="preserve">VIGENCIAS: </t>
    </r>
    <r>
      <rPr>
        <sz val="11"/>
        <color rgb="FF000000"/>
        <rFont val="Calibri"/>
        <family val="2"/>
      </rPr>
      <t>DESDE 10/02/2023 HASTA 10/02/2028</t>
    </r>
  </si>
  <si>
    <t>Pago 1: 25/05/2022 (orden: 3000389462)
Pago 2: 15/06/2022 (orden: 3000446565)
Pago 3: 05/09/2022 (orden: 3000690816)
Pago 4: 05/09/2022 (orden: 3000690818)
Pago 5: 09/11/2022 (orden: 3000901289)
Pago 6: 24/01/2023 (orden: 3000021205)
Pago 7 - Liquidación: 24/11/2023 (orden: 3000858387)</t>
  </si>
  <si>
    <t>Pago 1: $164.061.757,00
Pago 2: $120.970.470,00
Pago 3: $142.421.999,00
Pago 4:   $90.800.187,00
Pago 5: $167.783.104,00
Pago 6: $323.426.213,00
Pago 7: $130.804.585,00</t>
  </si>
  <si>
    <t>Apertura PIN con fecha 04 de Marzo de 2022</t>
  </si>
  <si>
    <t>Construir 1200 m2 de Parques vecinales y/o de bolsillo (laconstrucción incluye su dotación).</t>
  </si>
  <si>
    <t>2257,19 m2</t>
  </si>
  <si>
    <t>ARQ. MARIA ALEJANDRA JIMÉNEZ  (TECNICO)
ABOGADO RICARDO RINCON PLAZAS 
ING. FABIÁN CARDONA</t>
  </si>
  <si>
    <t>El valor ejecutado total del contrato es de $1'140.268.315,00 que equivale al 99,91% quedando un saldo a favor del FDLCH por un valor de $977.866 debido a menores cantidades de obra requeridas en la ejecución del contrato de obra. Cabe aclarar que la ejecución de obra se realizó al 100%
La solicitud de liberación de saldo a favor del Proyecto 1723 "Chapinero Espacio para Hábitos Saludables" se realizó por medio de memorando número 20235220015313 del 21-11-2023</t>
  </si>
  <si>
    <t xml:space="preserve">301-2021
</t>
  </si>
  <si>
    <t>CONCURSO DE MERITOS ABIERTO</t>
  </si>
  <si>
    <t>REALIZAR LA INTERVENTORÍA TÉCNICA, ADMINISTRATIVA, LEGAL, FINANCIERA, SOCIAL Y AMBIENTAL, AL CONTRATO DE OBRA PUBLICA DERIVADO DE LA LICITACIÓN PUBLICA No 004-2021, CUYO OBJETO ES CONTRATAR A PRECIOS UNITARIOS FIJOS, SIN FORMULA DE AJUSTE A MONTO AGOTABLE, ACTIVIDADES PARA LA CONSTRUCCIÓN Y DOTACIÓN DE LOS PARQUES VECINALES Y DE BOLSILLO DE LA LOCALIDAD DE CHAPINERO EN BOGOTÁ D.C.”</t>
  </si>
  <si>
    <t>FDLCH-CM-002-2021</t>
  </si>
  <si>
    <t>INTERENTORIA PARA LA CONSTRUCCION DE PARQUES</t>
  </si>
  <si>
    <t>Nombre o Razón Social del contratista: CONSORCIO NOGAALL-GEINCO NIT: 901.550.695-6
Nombre del Representante Legal: JORGE HERNANDO BELTRAN CATUMBA
C.C. No. 80.882.815 de Bogotá D.C.
Dirección CALLE 59 A BIS No 5-53
Teléfonos 8012177- 3117620591
Correos Electrónicos contratacion@nogaall.com contrato.301@gruponogaall.com  
Ciudad Bogotá D.C.
Director de Obra: Arq. Nolher Orjuela 3164110914</t>
  </si>
  <si>
    <t>https://www.secop.gov.co/CO1BusinessLine/Tendering/ContractNoticeView/Index?prevCtxLbl=Buscar+procesos&amp;prevCtxUrl=https%3a%2f%2fwww.secop.gov.co%3a443%2fCO1BusinessLine%2fTendering%2fContractNoticeManagement%2fIndex&amp;notice=CO1.NTC.2444964</t>
  </si>
  <si>
    <t>https://community.secop.gov.co/Public/Tendering/OpportunityDetail/Index?noticeUID=CO1.NTC.2444964&amp;isFromPublicArea=True&amp;isModal=False</t>
  </si>
  <si>
    <t>13/12/2021 16:26:56 ((UTC-05:00) Bogotá, Lima, Quito)</t>
  </si>
  <si>
    <r>
      <rPr>
        <b/>
        <sz val="11"/>
        <color rgb="FF000000"/>
        <rFont val="Calibri"/>
        <family val="2"/>
      </rPr>
      <t>1. Prorroga 1: (45 días) 1 mes y 15 días (Firmada el 27 de julio de 2022)
2. Suspensión 1: 20 días (12 de agosto de 2022 al 31 de agosto de 2022
3. Ampliación 1 a la suspensión 1: 30 días (1 de septiembre de 2022 al 30 de septiembre de 2022)
4. Ampliación 2 a la suspensión 1: 17 días (1 de octubre de 2022 al 17 de octubre de 2022)
5. Ampliación 3 a la suspensión 1: 30 días (18 de octubre de 2022 al 16 de noviembre de 2022)
6. Suspensión 2: 15 días (5 de diciembre de 2022 al 19 de diciembre de 2022</t>
    </r>
    <r>
      <rPr>
        <sz val="11"/>
        <color rgb="FF000000"/>
        <rFont val="Calibri"/>
        <family val="2"/>
      </rPr>
      <t xml:space="preserve">)
</t>
    </r>
  </si>
  <si>
    <t>COMPAÑÍA MUNDIAL DE SEGUROS SA
Número de póliza	CBC-100032997</t>
  </si>
  <si>
    <t>Anexo11
Cumplimiento  27/10/2023 al 30/11/2023
Prestaciones sociales  04/08/2022 al 22/12/2025
Calidad del Servicio 22/12/2022 al 22/12/2027</t>
  </si>
  <si>
    <t xml:space="preserve">
*CUMPLIMIENTO DEL CONTRATO: 
VALOR ASEGURADO: $31.020.000
VIGENCIAS: DESDE 7/10/2023 HASTA 30/11/2023
*PRESTACIONES SOCIALES:
 VALOR ASEGURADO: $15.510.000
VIGENCIAS: 04/08/2022 HASTA 22/12/2025
*CALIDAD DEL SERIVICIO: 
VALOR ASEGURADO: $77.550.000
VIGENCIAS: DESDE 22/12/2022 HASTA 22/12/2027</t>
  </si>
  <si>
    <t>sin</t>
  </si>
  <si>
    <t>Pago 1: 25/05/2022 (orden:3000389465)
Pago 2: 17/06/2022 (orden: 3000446566)
Pago 3: 05/09/2022 (orden: 3000690817)
Pago 4: 05/09/2022 (orden:3000690819)
Pago 5: 09/11/2022 (orden: 33000901294)
Pago 6: 23/01/2023 (orden: 3000021206)
Pago 7: 23/11/2023 (orden: 3000858389)</t>
  </si>
  <si>
    <t>Pago 1: $51.027.900
Pago 2: $37.627.260
Pago 3: $44.296.560
Pago 4: $ 28.529220
Pago 5: $52.206.660
Pago 6: $60.954.300
Pago 7: $35'828.100</t>
  </si>
  <si>
    <t>Construir 1200 m2 de Parques 
vecinales y/o de bolsillo (la 
construcción incluye su dotación).</t>
  </si>
  <si>
    <t>304-2021</t>
  </si>
  <si>
    <t>LICITACIÓN PÚBLICA DE OBRA</t>
  </si>
  <si>
    <t>EJECUTAR A MONTO AGOTABLE, POR PRECIOS UNITARIOS FIJOS OBRAS Y ACTIVIDADES PARA LA CONSERVACIÓN DE LA INFRAESTRUCTURA VIAL RURAL DE LA LOCALIDAD DE CHAPINERO, EN BOGOTÁ, D.C.</t>
  </si>
  <si>
    <t>FDLCH-LP-003-2021</t>
  </si>
  <si>
    <t>1734
"CHAPINERO MODELO DE MOVILIDAD INTELIGENTE"</t>
  </si>
  <si>
    <t>CONSERVACIÓN DE INFRAESTRUCTURA VIAL RURAL</t>
  </si>
  <si>
    <r>
      <rPr>
        <b/>
        <sz val="11"/>
        <color rgb="FFC00000"/>
        <rFont val="Calibri"/>
      </rPr>
      <t xml:space="preserve">UNIÓN TEMPORAL BCC CHAPINERO 2021
</t>
    </r>
    <r>
      <rPr>
        <sz val="11"/>
        <color rgb="FF000000"/>
        <rFont val="Calibri"/>
      </rPr>
      <t xml:space="preserve">NIT: 9015513419
</t>
    </r>
    <r>
      <rPr>
        <b/>
        <sz val="11"/>
        <color rgb="FF000000"/>
        <rFont val="Calibri"/>
      </rPr>
      <t>Representante legal:</t>
    </r>
    <r>
      <rPr>
        <sz val="11"/>
        <color rgb="FF000000"/>
        <rFont val="Calibri"/>
      </rPr>
      <t xml:space="preserve"> RAUL ERNESTO ARANGO REYES
C.C. 1.136.887.818 
correo electrónico: utchapinerobcc2021@gmail.com      
BRAYCON INGENIERÍA S.A.S. (5%) Nit. 901.373.473-9
CARLOS ARTURO ARANGO SALAZAR (45%) C.c 5.902.425
CONSTRULINEA S.A.S. (50%) Nit 901.008.612-2"
</t>
    </r>
  </si>
  <si>
    <t>https://community.secop.gov.co/Public/Tendering/ContractNoticePhases/View?PPI=CO1.PPI.15523174&amp;isFromPublicArea=True&amp;isModal=False</t>
  </si>
  <si>
    <t>https://community.secop.gov.co/Public/Tendering/OpportunityDetail/Index?noticeUID=CO1.NTC.2410891&amp;isFromPublicArea=True&amp;isModal=False</t>
  </si>
  <si>
    <r>
      <rPr>
        <b/>
        <sz val="11"/>
        <color rgb="FFC00000"/>
        <rFont val="Calibri"/>
      </rPr>
      <t xml:space="preserve">SUSPENSIÓN No. 01
</t>
    </r>
    <r>
      <rPr>
        <i/>
        <u/>
        <sz val="11"/>
        <color rgb="FF000000"/>
        <rFont val="Calibri"/>
      </rPr>
      <t xml:space="preserve"> Desde el ocho (08) de abril de 2022 hasta el veintidós (22) de abril de 2022
</t>
    </r>
    <r>
      <rPr>
        <b/>
        <sz val="11"/>
        <color rgb="FF000000"/>
        <rFont val="Calibri"/>
      </rPr>
      <t>FECHA DE SUSPENSIÓN No. 01:</t>
    </r>
    <r>
      <rPr>
        <sz val="11"/>
        <color rgb="FF000000"/>
        <rFont val="Calibri"/>
      </rPr>
      <t xml:space="preserve"> 08/04/2022
</t>
    </r>
    <r>
      <rPr>
        <b/>
        <sz val="11"/>
        <color rgb="FF000000"/>
        <rFont val="Calibri"/>
      </rPr>
      <t>PLAZO DE SUSPENSIÓN No. 01:</t>
    </r>
    <r>
      <rPr>
        <sz val="11"/>
        <color rgb="FF000000"/>
        <rFont val="Calibri"/>
      </rPr>
      <t xml:space="preserve"> Quince (15) días
</t>
    </r>
    <r>
      <rPr>
        <b/>
        <sz val="11"/>
        <color rgb="FFC00000"/>
        <rFont val="Calibri"/>
      </rPr>
      <t xml:space="preserve">AMPLIACIÓN No. 01 A LA SUSPENSIÓN No. 01
</t>
    </r>
    <r>
      <rPr>
        <i/>
        <u/>
        <sz val="11"/>
        <color rgb="FF000000"/>
        <rFont val="Calibri"/>
      </rPr>
      <t xml:space="preserve">Desde el veintitres (23) de abril de 2022 hasta el ocho (08) de mayo de 2022
</t>
    </r>
    <r>
      <rPr>
        <b/>
        <sz val="11"/>
        <color rgb="FF000000"/>
        <rFont val="Calibri"/>
      </rPr>
      <t>FECHA DE AMPLIACIÓN No. 01 A LA SUSPENSIÓN No. 01:</t>
    </r>
    <r>
      <rPr>
        <sz val="11"/>
        <color rgb="FF000000"/>
        <rFont val="Calibri"/>
      </rPr>
      <t xml:space="preserve"> 26/04/2022
</t>
    </r>
    <r>
      <rPr>
        <b/>
        <sz val="11"/>
        <color rgb="FF000000"/>
        <rFont val="Calibri"/>
      </rPr>
      <t xml:space="preserve">PLAZO DE AMPLIACIÓN No. 01 A LA SUSPENSIÓN No. 01: </t>
    </r>
    <r>
      <rPr>
        <sz val="11"/>
        <color rgb="FF000000"/>
        <rFont val="Calibri"/>
      </rPr>
      <t xml:space="preserve">Quince (15) días 
</t>
    </r>
    <r>
      <rPr>
        <b/>
        <sz val="11"/>
        <color rgb="FF000000"/>
        <rFont val="Calibri"/>
      </rPr>
      <t xml:space="preserve">REINICIO No. 01:  </t>
    </r>
    <r>
      <rPr>
        <sz val="11"/>
        <color rgb="FF000000"/>
        <rFont val="Calibri"/>
      </rPr>
      <t xml:space="preserve">Nueve (09) de mayo de 2022
</t>
    </r>
    <r>
      <rPr>
        <b/>
        <sz val="11"/>
        <color rgb="FFC00000"/>
        <rFont val="Calibri"/>
      </rPr>
      <t xml:space="preserve">SUSPENSIÓN No. 02
</t>
    </r>
    <r>
      <rPr>
        <i/>
        <u/>
        <sz val="11"/>
        <color rgb="FF000000"/>
        <rFont val="Calibri"/>
      </rPr>
      <t xml:space="preserve">Del Veinticinco (25) de agosto de 2022 (inclusive) - nueve (09) de septiembre de 2022
</t>
    </r>
    <r>
      <rPr>
        <b/>
        <sz val="11"/>
        <color rgb="FF000000"/>
        <rFont val="Calibri"/>
      </rPr>
      <t>FECHA DE SUSPENSIÓN No. 02:</t>
    </r>
    <r>
      <rPr>
        <sz val="11"/>
        <color rgb="FF000000"/>
        <rFont val="Calibri"/>
      </rPr>
      <t xml:space="preserve"> 25/08/2022
</t>
    </r>
    <r>
      <rPr>
        <b/>
        <sz val="11"/>
        <color rgb="FF000000"/>
        <rFont val="Calibri"/>
      </rPr>
      <t>PLAZO DE SUSPENSIÓN No. 02:</t>
    </r>
    <r>
      <rPr>
        <sz val="11"/>
        <color rgb="FF000000"/>
        <rFont val="Calibri"/>
      </rPr>
      <t xml:space="preserve"> Quince (15) días
</t>
    </r>
    <r>
      <rPr>
        <b/>
        <sz val="11"/>
        <color rgb="FFC00000"/>
        <rFont val="Calibri"/>
      </rPr>
      <t xml:space="preserve">AMPLIACIÓN No. 01 A LA SUSPENSIÓN No. 02
</t>
    </r>
    <r>
      <rPr>
        <i/>
        <u/>
        <sz val="11"/>
        <color rgb="FF000000"/>
        <rFont val="Calibri"/>
      </rPr>
      <t xml:space="preserve">Del diez (10) de septiembre de 2022 (inclusive) hasta el diecinueve (19) de septiembre de 2022
</t>
    </r>
    <r>
      <rPr>
        <b/>
        <sz val="11"/>
        <color rgb="FF000000"/>
        <rFont val="Calibri"/>
      </rPr>
      <t>FECHA DE AMPLIACIÓN No. 01 A LA SUSPENSIÓN No. 02:</t>
    </r>
    <r>
      <rPr>
        <sz val="11"/>
        <color rgb="FF000000"/>
        <rFont val="Calibri"/>
      </rPr>
      <t xml:space="preserve"> 09/09/2022
</t>
    </r>
    <r>
      <rPr>
        <b/>
        <sz val="11"/>
        <color rgb="FF000000"/>
        <rFont val="Calibri"/>
      </rPr>
      <t xml:space="preserve">PLAZO AMPLIACIÓN No. 01 A LA SUSPENSIÓN No. 02: </t>
    </r>
    <r>
      <rPr>
        <sz val="11"/>
        <color rgb="FF000000"/>
        <rFont val="Calibri"/>
      </rPr>
      <t xml:space="preserve">Diez (10) días
</t>
    </r>
    <r>
      <rPr>
        <b/>
        <sz val="11"/>
        <color rgb="FF000000"/>
        <rFont val="Calibri"/>
      </rPr>
      <t xml:space="preserve">
REINICIO No. 02:  </t>
    </r>
    <r>
      <rPr>
        <sz val="11"/>
        <color rgb="FF000000"/>
        <rFont val="Calibri"/>
      </rPr>
      <t xml:space="preserve">Veinte (20) de septiembre de 2022
</t>
    </r>
    <r>
      <rPr>
        <b/>
        <sz val="11"/>
        <color rgb="FF000000"/>
        <rFont val="Calibri"/>
      </rPr>
      <t xml:space="preserve"> 
</t>
    </r>
    <r>
      <rPr>
        <b/>
        <sz val="11"/>
        <color rgb="FFC00000"/>
        <rFont val="Calibri"/>
      </rPr>
      <t>ADICIÓN Y</t>
    </r>
    <r>
      <rPr>
        <b/>
        <sz val="11"/>
        <color rgb="FF000000"/>
        <rFont val="Calibri"/>
      </rPr>
      <t xml:space="preserve"> </t>
    </r>
    <r>
      <rPr>
        <b/>
        <sz val="11"/>
        <color rgb="FFC00000"/>
        <rFont val="Calibri"/>
      </rPr>
      <t xml:space="preserve">PRÓRROGA No. 01 
</t>
    </r>
    <r>
      <rPr>
        <i/>
        <u/>
        <sz val="11"/>
        <color rgb="FF000000"/>
        <rFont val="Calibri"/>
      </rPr>
      <t xml:space="preserve">Desde el veintisiete (27) de septiembre de 2022 hasta el veintiséis (26) de noviembre de 2022
</t>
    </r>
    <r>
      <rPr>
        <b/>
        <sz val="11"/>
        <color rgb="FF000000"/>
        <rFont val="Calibri"/>
      </rPr>
      <t xml:space="preserve">PLAZO DE PRÓRROGA No. 01: </t>
    </r>
    <r>
      <rPr>
        <sz val="11"/>
        <color rgb="FF000000"/>
        <rFont val="Calibri"/>
      </rPr>
      <t xml:space="preserve">Dos (02) meses
</t>
    </r>
    <r>
      <rPr>
        <b/>
        <sz val="11"/>
        <color rgb="FF000000"/>
        <rFont val="Calibri"/>
      </rPr>
      <t xml:space="preserve">VALOR ADICIÓN: </t>
    </r>
    <r>
      <rPr>
        <sz val="11"/>
        <color rgb="FF000000"/>
        <rFont val="Calibri"/>
      </rPr>
      <t xml:space="preserve">TRESCIENTOS SESENTA Y CINCO MILLONES TRESCIENTOS CINCUENTA Y SIETE MIL DIECISEIS PESOS M/CTE </t>
    </r>
    <r>
      <rPr>
        <i/>
        <u/>
        <sz val="11"/>
        <color rgb="FF000000"/>
        <rFont val="Calibri"/>
      </rPr>
      <t xml:space="preserve">($365,357,016)
</t>
    </r>
    <r>
      <rPr>
        <b/>
        <sz val="11"/>
        <color rgb="FF000000"/>
        <rFont val="Calibri"/>
      </rPr>
      <t xml:space="preserve">
</t>
    </r>
    <r>
      <rPr>
        <b/>
        <sz val="11"/>
        <color rgb="FFC00000"/>
        <rFont val="Calibri"/>
      </rPr>
      <t xml:space="preserve">SUSPENSIÓN No. 03
</t>
    </r>
    <r>
      <rPr>
        <i/>
        <u/>
        <sz val="11"/>
        <color rgb="FF000000"/>
        <rFont val="Calibri"/>
      </rPr>
      <t xml:space="preserve">Del 16 de noviembre de 2022 (inclusive) hasta el 21 de noviembre de 2022, VER ACTA DE REINICIO No. 03
</t>
    </r>
    <r>
      <rPr>
        <b/>
        <sz val="11"/>
        <color rgb="FF000000"/>
        <rFont val="Calibri"/>
      </rPr>
      <t xml:space="preserve">PLAZO DE SUSPENSIÓN No. 03 SEGÚN ACTA DE REINICIO: </t>
    </r>
    <r>
      <rPr>
        <sz val="11"/>
        <color rgb="FF000000"/>
        <rFont val="Calibri"/>
      </rPr>
      <t xml:space="preserve">Seis(06) días 
</t>
    </r>
    <r>
      <rPr>
        <b/>
        <sz val="11"/>
        <color rgb="FF000000"/>
        <rFont val="Calibri"/>
      </rPr>
      <t xml:space="preserve">REINICIO No. 03: </t>
    </r>
    <r>
      <rPr>
        <sz val="11"/>
        <color rgb="FF000000"/>
        <rFont val="Calibri"/>
      </rPr>
      <t xml:space="preserve">Veintidos (22) de noviembre de 2022
</t>
    </r>
    <r>
      <rPr>
        <b/>
        <sz val="11"/>
        <color rgb="FFC00000"/>
        <rFont val="Calibri"/>
      </rPr>
      <t xml:space="preserve">PRÓRROGA No. 02
</t>
    </r>
    <r>
      <rPr>
        <i/>
        <u/>
        <sz val="11"/>
        <color rgb="FF000000"/>
        <rFont val="Calibri"/>
      </rPr>
      <t xml:space="preserve">Desde el 03 de diciembre de 2022, hasta el 22 de diciembre de 2022
</t>
    </r>
    <r>
      <rPr>
        <b/>
        <sz val="11"/>
        <color rgb="FF000000"/>
        <rFont val="Calibri"/>
      </rPr>
      <t>PLAZO DE PRORROGA:</t>
    </r>
    <r>
      <rPr>
        <sz val="11"/>
        <color rgb="FF000000"/>
        <rFont val="Calibri"/>
      </rPr>
      <t xml:space="preserve"> Veinte (20) días
</t>
    </r>
  </si>
  <si>
    <r>
      <rPr>
        <b/>
        <sz val="11"/>
        <color rgb="FFC00000"/>
        <rFont val="Calibri"/>
        <family val="2"/>
      </rPr>
      <t>ASEGURADORA:</t>
    </r>
    <r>
      <rPr>
        <sz val="11"/>
        <color rgb="FF000000"/>
        <rFont val="Calibri"/>
        <family val="2"/>
      </rPr>
      <t xml:space="preserve"> SEGUROS GENERALES SURAMERICANA S.A 
</t>
    </r>
    <r>
      <rPr>
        <b/>
        <sz val="11"/>
        <color rgb="FFC00000"/>
        <rFont val="Calibri"/>
        <family val="2"/>
      </rPr>
      <t xml:space="preserve">No. POLIZA: </t>
    </r>
    <r>
      <rPr>
        <sz val="11"/>
        <color rgb="FF000000"/>
        <rFont val="Calibri"/>
        <family val="2"/>
      </rPr>
      <t>3240586-4</t>
    </r>
  </si>
  <si>
    <r>
      <rPr>
        <b/>
        <sz val="11"/>
        <color rgb="FF000000"/>
        <rFont val="Calibri"/>
        <family val="2"/>
      </rPr>
      <t>FECHA DE APROBACIÓN SECOP ll:</t>
    </r>
    <r>
      <rPr>
        <sz val="11"/>
        <color rgb="FF000000"/>
        <rFont val="Calibri"/>
        <family val="2"/>
      </rPr>
      <t xml:space="preserve"> 18/10/2023
</t>
    </r>
    <r>
      <rPr>
        <b/>
        <sz val="11"/>
        <color rgb="FF000000"/>
        <rFont val="Calibri"/>
        <family val="2"/>
      </rPr>
      <t>ANEXO:</t>
    </r>
    <r>
      <rPr>
        <sz val="11"/>
        <color rgb="FF000000"/>
        <rFont val="Calibri"/>
        <family val="2"/>
      </rPr>
      <t xml:space="preserve"> 7</t>
    </r>
  </si>
  <si>
    <r>
      <rPr>
        <b/>
        <sz val="11"/>
        <color rgb="FFC00000"/>
        <rFont val="Calibri"/>
        <family val="2"/>
      </rPr>
      <t>* BUEN MANEJO Y CORRECTA INVERSION DEL ANTICIPO</t>
    </r>
    <r>
      <rPr>
        <sz val="11"/>
        <color rgb="FF000000"/>
        <rFont val="Calibri"/>
        <family val="2"/>
      </rPr>
      <t xml:space="preserve"> 
</t>
    </r>
    <r>
      <rPr>
        <b/>
        <sz val="11"/>
        <color rgb="FF000000"/>
        <rFont val="Calibri"/>
        <family val="2"/>
      </rPr>
      <t>FECHA INICIAL:</t>
    </r>
    <r>
      <rPr>
        <sz val="11"/>
        <color rgb="FF000000"/>
        <rFont val="Calibri"/>
        <family val="2"/>
      </rPr>
      <t xml:space="preserve"> 01/02/2022
</t>
    </r>
    <r>
      <rPr>
        <b/>
        <sz val="11"/>
        <color rgb="FF000000"/>
        <rFont val="Calibri"/>
        <family val="2"/>
      </rPr>
      <t>FECHA DE VENCIMIENTO:</t>
    </r>
    <r>
      <rPr>
        <sz val="11"/>
        <color rgb="FF000000"/>
        <rFont val="Calibri"/>
        <family val="2"/>
      </rPr>
      <t xml:space="preserve"> 22/07/2023
</t>
    </r>
    <r>
      <rPr>
        <b/>
        <sz val="11"/>
        <color rgb="FF000000"/>
        <rFont val="Calibri"/>
        <family val="2"/>
      </rPr>
      <t xml:space="preserve">VALOR ASEGURADO: </t>
    </r>
    <r>
      <rPr>
        <sz val="11"/>
        <color rgb="FF000000"/>
        <rFont val="Calibri"/>
        <family val="2"/>
      </rPr>
      <t xml:space="preserve">$ 375.055.002,00
</t>
    </r>
    <r>
      <rPr>
        <b/>
        <sz val="11"/>
        <color rgb="FFC00000"/>
        <rFont val="Calibri"/>
        <family val="2"/>
      </rPr>
      <t xml:space="preserve">* CALIDAD DEL SERVICIO
</t>
    </r>
    <r>
      <rPr>
        <b/>
        <sz val="11"/>
        <color rgb="FF000000"/>
        <rFont val="Calibri"/>
        <family val="2"/>
      </rPr>
      <t xml:space="preserve">FECHA INICIAL: </t>
    </r>
    <r>
      <rPr>
        <sz val="11"/>
        <color rgb="FF000000"/>
        <rFont val="Calibri"/>
        <family val="2"/>
      </rPr>
      <t xml:space="preserve">31/01/2023
</t>
    </r>
    <r>
      <rPr>
        <b/>
        <sz val="11"/>
        <color rgb="FF000000"/>
        <rFont val="Calibri"/>
        <family val="2"/>
      </rPr>
      <t xml:space="preserve">FECHA DE VENCIMIENTO: </t>
    </r>
    <r>
      <rPr>
        <sz val="11"/>
        <color rgb="FF000000"/>
        <rFont val="Calibri"/>
        <family val="2"/>
      </rPr>
      <t xml:space="preserve">31/01/2028
</t>
    </r>
    <r>
      <rPr>
        <b/>
        <sz val="11"/>
        <color rgb="FF000000"/>
        <rFont val="Calibri"/>
        <family val="2"/>
      </rPr>
      <t xml:space="preserve">VALOR ASEGURADO: </t>
    </r>
    <r>
      <rPr>
        <sz val="11"/>
        <color rgb="FF000000"/>
        <rFont val="Calibri"/>
        <family val="2"/>
      </rPr>
      <t xml:space="preserve">$ 672.189.607,00
</t>
    </r>
    <r>
      <rPr>
        <b/>
        <sz val="11"/>
        <color rgb="FFC00000"/>
        <rFont val="Calibri"/>
        <family val="2"/>
      </rPr>
      <t xml:space="preserve">
* CUMPLIMIENTO DEL CONTRATO 
</t>
    </r>
    <r>
      <rPr>
        <b/>
        <sz val="11"/>
        <color rgb="FF000000"/>
        <rFont val="Calibri"/>
        <family val="2"/>
      </rPr>
      <t>FECHA INICIAL:</t>
    </r>
    <r>
      <rPr>
        <sz val="11"/>
        <color rgb="FF000000"/>
        <rFont val="Calibri"/>
        <family val="2"/>
      </rPr>
      <t xml:space="preserve"> 01/02/2022
</t>
    </r>
    <r>
      <rPr>
        <b/>
        <sz val="11"/>
        <color rgb="FF000000"/>
        <rFont val="Calibri"/>
        <family val="2"/>
      </rPr>
      <t xml:space="preserve">FECHA DE VENCIMIENTO: </t>
    </r>
    <r>
      <rPr>
        <sz val="11"/>
        <color rgb="FF000000"/>
        <rFont val="Calibri"/>
        <family val="2"/>
      </rPr>
      <t xml:space="preserve">31/12/2023
</t>
    </r>
    <r>
      <rPr>
        <b/>
        <sz val="11"/>
        <color rgb="FF000000"/>
        <rFont val="Calibri"/>
        <family val="2"/>
      </rPr>
      <t xml:space="preserve">VALOR ASEGURADO: </t>
    </r>
    <r>
      <rPr>
        <sz val="11"/>
        <color rgb="FF000000"/>
        <rFont val="Calibri"/>
        <family val="2"/>
      </rPr>
      <t xml:space="preserve">$ 672.189.607,00
</t>
    </r>
    <r>
      <rPr>
        <b/>
        <u/>
        <sz val="11"/>
        <color rgb="FFC00000"/>
        <rFont val="Calibri"/>
        <family val="2"/>
      </rPr>
      <t>* ESTABILIDAD Y CALIDAD DE LA OBRA</t>
    </r>
    <r>
      <rPr>
        <b/>
        <sz val="11"/>
        <color rgb="FFC00000"/>
        <rFont val="Calibri"/>
        <family val="2"/>
      </rPr>
      <t xml:space="preserve"> 
</t>
    </r>
    <r>
      <rPr>
        <b/>
        <sz val="11"/>
        <color rgb="FF000000"/>
        <rFont val="Calibri"/>
        <family val="2"/>
      </rPr>
      <t xml:space="preserve">FECHA INICIAL: </t>
    </r>
    <r>
      <rPr>
        <sz val="11"/>
        <color rgb="FF000000"/>
        <rFont val="Calibri"/>
        <family val="2"/>
      </rPr>
      <t xml:space="preserve">31/01/2023
</t>
    </r>
    <r>
      <rPr>
        <b/>
        <u/>
        <sz val="11"/>
        <color rgb="FF000000"/>
        <rFont val="Calibri"/>
        <family val="2"/>
      </rPr>
      <t xml:space="preserve">FECHA DE VENCIMIENTO: </t>
    </r>
    <r>
      <rPr>
        <sz val="11"/>
        <color rgb="FF000000"/>
        <rFont val="Calibri"/>
        <family val="2"/>
      </rPr>
      <t xml:space="preserve">31/01/2028
</t>
    </r>
    <r>
      <rPr>
        <b/>
        <sz val="11"/>
        <color rgb="FF000000"/>
        <rFont val="Calibri"/>
        <family val="2"/>
      </rPr>
      <t xml:space="preserve">VALOR ASEGURADO: </t>
    </r>
    <r>
      <rPr>
        <sz val="11"/>
        <color rgb="FF000000"/>
        <rFont val="Calibri"/>
        <family val="2"/>
      </rPr>
      <t xml:space="preserve">$ 672.189.607,00
</t>
    </r>
    <r>
      <rPr>
        <b/>
        <sz val="11"/>
        <color rgb="FFC00000"/>
        <rFont val="Calibri"/>
        <family val="2"/>
      </rPr>
      <t xml:space="preserve">* PAGO DE SALARIOS PRESTACIONES SOCIALES E INDEMINZACIONES LABORALES
</t>
    </r>
    <r>
      <rPr>
        <b/>
        <sz val="11"/>
        <color rgb="FF000000"/>
        <rFont val="Calibri"/>
        <family val="2"/>
      </rPr>
      <t>FECHA INICIAL:</t>
    </r>
    <r>
      <rPr>
        <sz val="11"/>
        <color rgb="FF000000"/>
        <rFont val="Calibri"/>
        <family val="2"/>
      </rPr>
      <t xml:space="preserve"> 01/02/2022
</t>
    </r>
    <r>
      <rPr>
        <b/>
        <sz val="11"/>
        <color rgb="FF000000"/>
        <rFont val="Calibri"/>
        <family val="2"/>
      </rPr>
      <t xml:space="preserve">FECHA DE VENCIMIENTO: </t>
    </r>
    <r>
      <rPr>
        <sz val="11"/>
        <color rgb="FF000000"/>
        <rFont val="Calibri"/>
        <family val="2"/>
      </rPr>
      <t xml:space="preserve">22/12/2025
</t>
    </r>
    <r>
      <rPr>
        <b/>
        <sz val="11"/>
        <color rgb="FF000000"/>
        <rFont val="Calibri"/>
        <family val="2"/>
      </rPr>
      <t>VALOR ASEGURADO:</t>
    </r>
    <r>
      <rPr>
        <sz val="11"/>
        <color rgb="FF000000"/>
        <rFont val="Calibri"/>
        <family val="2"/>
      </rPr>
      <t xml:space="preserve"> $ 224.063.202,30
</t>
    </r>
  </si>
  <si>
    <r>
      <rPr>
        <b/>
        <sz val="11"/>
        <color rgb="FFC00000"/>
        <rFont val="Calibri"/>
        <family val="2"/>
      </rPr>
      <t xml:space="preserve">ANTICIPO: </t>
    </r>
    <r>
      <rPr>
        <sz val="11"/>
        <color rgb="FF000000"/>
        <rFont val="Calibri"/>
        <family val="2"/>
      </rPr>
      <t xml:space="preserve">28-03-2022
                               </t>
    </r>
    <r>
      <rPr>
        <b/>
        <u/>
        <sz val="11"/>
        <color rgb="FF000000"/>
        <rFont val="Calibri"/>
        <family val="2"/>
      </rPr>
      <t xml:space="preserve">NÚMERO DOCUMENTO CONTABLE: </t>
    </r>
    <r>
      <rPr>
        <sz val="11"/>
        <color rgb="FF000000"/>
        <rFont val="Calibri"/>
        <family val="2"/>
      </rPr>
      <t xml:space="preserve">3000213576
                               FECHA DE ESTADO: 28/03/2022
</t>
    </r>
    <r>
      <rPr>
        <b/>
        <sz val="11"/>
        <color rgb="FFC00000"/>
        <rFont val="Calibri"/>
        <family val="2"/>
      </rPr>
      <t>PAGO No. 01:</t>
    </r>
    <r>
      <rPr>
        <sz val="11"/>
        <color rgb="FF000000"/>
        <rFont val="Calibri"/>
        <family val="2"/>
      </rPr>
      <t xml:space="preserve"> </t>
    </r>
    <r>
      <rPr>
        <b/>
        <i/>
        <u/>
        <sz val="11"/>
        <color rgb="FF000000"/>
        <rFont val="Calibri"/>
        <family val="2"/>
      </rPr>
      <t xml:space="preserve">NÚMERO DOCUMENTO CONTABLE: </t>
    </r>
    <r>
      <rPr>
        <sz val="11"/>
        <color rgb="FF000000"/>
        <rFont val="Calibri"/>
        <family val="2"/>
      </rPr>
      <t xml:space="preserve">3000389775
                                </t>
    </r>
    <r>
      <rPr>
        <b/>
        <i/>
        <u/>
        <sz val="11"/>
        <color rgb="FF000000"/>
        <rFont val="Calibri"/>
        <family val="2"/>
      </rPr>
      <t xml:space="preserve">FECHA DE ESTADO: </t>
    </r>
    <r>
      <rPr>
        <sz val="11"/>
        <color rgb="FF000000"/>
        <rFont val="Calibri"/>
        <family val="2"/>
      </rPr>
      <t xml:space="preserve">25/05/2022
</t>
    </r>
    <r>
      <rPr>
        <b/>
        <sz val="11"/>
        <color rgb="FFC00000"/>
        <rFont val="Calibri"/>
        <family val="2"/>
      </rPr>
      <t>PAGO No. 02:</t>
    </r>
    <r>
      <rPr>
        <b/>
        <u/>
        <sz val="11"/>
        <color rgb="FF000000"/>
        <rFont val="Calibri"/>
        <family val="2"/>
      </rPr>
      <t xml:space="preserve"> NÚMERO DOCUMENTO CONTABLE: </t>
    </r>
    <r>
      <rPr>
        <sz val="11"/>
        <color rgb="FF000000"/>
        <rFont val="Calibri"/>
        <family val="2"/>
      </rPr>
      <t xml:space="preserve">3000463694
                                </t>
    </r>
    <r>
      <rPr>
        <b/>
        <u/>
        <sz val="11"/>
        <color rgb="FF000000"/>
        <rFont val="Calibri"/>
        <family val="2"/>
      </rPr>
      <t>FECHA DE ESTADO:</t>
    </r>
    <r>
      <rPr>
        <sz val="11"/>
        <color rgb="FF000000"/>
        <rFont val="Calibri"/>
        <family val="2"/>
      </rPr>
      <t xml:space="preserve"> 21/06/2022
</t>
    </r>
    <r>
      <rPr>
        <b/>
        <sz val="11"/>
        <color rgb="FFC00000"/>
        <rFont val="Calibri"/>
        <family val="2"/>
      </rPr>
      <t>PAGO No. 03:</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3000690813
                                </t>
    </r>
    <r>
      <rPr>
        <b/>
        <u/>
        <sz val="11"/>
        <color rgb="FF000000"/>
        <rFont val="Calibri"/>
        <family val="2"/>
      </rPr>
      <t xml:space="preserve">FECHA DE ESTADO: </t>
    </r>
    <r>
      <rPr>
        <sz val="11"/>
        <color rgb="FF000000"/>
        <rFont val="Calibri"/>
        <family val="2"/>
      </rPr>
      <t xml:space="preserve">05/09/2022
</t>
    </r>
    <r>
      <rPr>
        <b/>
        <sz val="11"/>
        <color rgb="FFC00000"/>
        <rFont val="Calibri"/>
        <family val="2"/>
      </rPr>
      <t>PAGO No. 04:</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3000862104
                              </t>
    </r>
    <r>
      <rPr>
        <b/>
        <sz val="11"/>
        <color rgb="FF000000"/>
        <rFont val="Calibri"/>
        <family val="2"/>
      </rPr>
      <t xml:space="preserve">  </t>
    </r>
    <r>
      <rPr>
        <b/>
        <u/>
        <sz val="11"/>
        <color rgb="FF000000"/>
        <rFont val="Calibri"/>
        <family val="2"/>
      </rPr>
      <t xml:space="preserve">FECHA DE ESTADO: </t>
    </r>
    <r>
      <rPr>
        <sz val="11"/>
        <color rgb="FF000000"/>
        <rFont val="Calibri"/>
        <family val="2"/>
      </rPr>
      <t xml:space="preserve">26/10/2022
</t>
    </r>
    <r>
      <rPr>
        <b/>
        <sz val="11"/>
        <color rgb="FFC00000"/>
        <rFont val="Calibri"/>
        <family val="2"/>
      </rPr>
      <t xml:space="preserve">PAGO No. 05: </t>
    </r>
    <r>
      <rPr>
        <b/>
        <u/>
        <sz val="11"/>
        <color rgb="FF000000"/>
        <rFont val="Calibri"/>
        <family val="2"/>
      </rPr>
      <t xml:space="preserve">NÚMERO DOCUMENTO CONTABLE: </t>
    </r>
    <r>
      <rPr>
        <sz val="11"/>
        <color rgb="FF000000"/>
        <rFont val="Calibri"/>
        <family val="2"/>
      </rPr>
      <t xml:space="preserve">3000901293
                                </t>
    </r>
    <r>
      <rPr>
        <b/>
        <u/>
        <sz val="11"/>
        <color rgb="FF000000"/>
        <rFont val="Calibri"/>
        <family val="2"/>
      </rPr>
      <t>FECHA DE ESTADO:</t>
    </r>
    <r>
      <rPr>
        <sz val="11"/>
        <color rgb="FF000000"/>
        <rFont val="Calibri"/>
        <family val="2"/>
      </rPr>
      <t xml:space="preserve">  09/11/2022
</t>
    </r>
    <r>
      <rPr>
        <b/>
        <sz val="11"/>
        <color rgb="FFC00000"/>
        <rFont val="Calibri"/>
        <family val="2"/>
      </rPr>
      <t>PAGO No. 06:</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3000113537
                                </t>
    </r>
    <r>
      <rPr>
        <b/>
        <u/>
        <sz val="11"/>
        <color rgb="FF000000"/>
        <rFont val="Calibri"/>
        <family val="2"/>
      </rPr>
      <t>FECHA DE ESTADO:</t>
    </r>
    <r>
      <rPr>
        <sz val="11"/>
        <color rgb="FF000000"/>
        <rFont val="Calibri"/>
        <family val="2"/>
      </rPr>
      <t xml:space="preserve"> 02/03/2023
</t>
    </r>
    <r>
      <rPr>
        <b/>
        <sz val="11"/>
        <color rgb="FFC00000"/>
        <rFont val="Calibri"/>
        <family val="2"/>
      </rPr>
      <t>PAGO No. 07</t>
    </r>
    <r>
      <rPr>
        <sz val="11"/>
        <color rgb="FFC00000"/>
        <rFont val="Calibri"/>
        <family val="2"/>
      </rPr>
      <t xml:space="preserve">: </t>
    </r>
    <r>
      <rPr>
        <b/>
        <u/>
        <sz val="11"/>
        <color rgb="FF000000"/>
        <rFont val="Calibri"/>
        <family val="2"/>
      </rPr>
      <t xml:space="preserve">NÚMERO DOCUMENTO CONTABLE:  </t>
    </r>
    <r>
      <rPr>
        <sz val="11"/>
        <color rgb="FF000000"/>
        <rFont val="Calibri"/>
        <family val="2"/>
      </rPr>
      <t xml:space="preserve">3000113538
                                </t>
    </r>
    <r>
      <rPr>
        <b/>
        <u/>
        <sz val="11"/>
        <color rgb="FF000000"/>
        <rFont val="Calibri"/>
        <family val="2"/>
      </rPr>
      <t xml:space="preserve">FECHA DE ESTADO: </t>
    </r>
    <r>
      <rPr>
        <sz val="11"/>
        <color rgb="FF000000"/>
        <rFont val="Calibri"/>
        <family val="2"/>
      </rPr>
      <t xml:space="preserve">02/03/2023
</t>
    </r>
    <r>
      <rPr>
        <b/>
        <sz val="11"/>
        <color rgb="FFC00000"/>
        <rFont val="Calibri"/>
        <family val="2"/>
      </rPr>
      <t>PAGO No. 08:</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 3000339508
                                </t>
    </r>
    <r>
      <rPr>
        <b/>
        <u/>
        <sz val="11"/>
        <color rgb="FF000000"/>
        <rFont val="Calibri"/>
        <family val="2"/>
      </rPr>
      <t>FECHA DE ESTADO:</t>
    </r>
    <r>
      <rPr>
        <sz val="11"/>
        <color rgb="FF000000"/>
        <rFont val="Calibri"/>
        <family val="2"/>
      </rPr>
      <t xml:space="preserve"> 25/05/2023
</t>
    </r>
    <r>
      <rPr>
        <b/>
        <u/>
        <sz val="11"/>
        <color rgb="FF000000"/>
        <rFont val="Calibri"/>
        <family val="2"/>
      </rPr>
      <t xml:space="preserve">
</t>
    </r>
    <r>
      <rPr>
        <b/>
        <u/>
        <sz val="11"/>
        <color rgb="FFC00000"/>
        <rFont val="Calibri"/>
        <family val="2"/>
      </rPr>
      <t xml:space="preserve">DEVOLUCIÓN RETE GARANTÍA: </t>
    </r>
    <r>
      <rPr>
        <b/>
        <u/>
        <sz val="11"/>
        <color rgb="FF000000"/>
        <rFont val="Calibri"/>
        <family val="2"/>
      </rPr>
      <t xml:space="preserve">NO. DOCUMENTO CONTABLE: </t>
    </r>
    <r>
      <rPr>
        <sz val="11"/>
        <color rgb="FF000000"/>
        <rFont val="Calibri"/>
        <family val="2"/>
      </rPr>
      <t xml:space="preserve">3000402684
</t>
    </r>
    <r>
      <rPr>
        <b/>
        <sz val="11"/>
        <color rgb="FF000000"/>
        <rFont val="Calibri"/>
        <family val="2"/>
      </rPr>
      <t xml:space="preserve">                               </t>
    </r>
    <r>
      <rPr>
        <b/>
        <u/>
        <sz val="11"/>
        <color rgb="FF000000"/>
        <rFont val="Calibri"/>
        <family val="2"/>
      </rPr>
      <t xml:space="preserve"> FECHA DE ESTADO: </t>
    </r>
    <r>
      <rPr>
        <sz val="11"/>
        <color rgb="FF000000"/>
        <rFont val="Calibri"/>
        <family val="2"/>
      </rPr>
      <t xml:space="preserve">16/06/2023
</t>
    </r>
    <r>
      <rPr>
        <b/>
        <u/>
        <sz val="11"/>
        <color rgb="FFC00000"/>
        <rFont val="Calibri"/>
        <family val="2"/>
      </rPr>
      <t xml:space="preserve">PAGO CONTRA LIQUIDACIÓN: 
</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3000850148
                               </t>
    </r>
    <r>
      <rPr>
        <b/>
        <u/>
        <sz val="11"/>
        <color rgb="FF000000"/>
        <rFont val="Calibri"/>
        <family val="2"/>
      </rPr>
      <t xml:space="preserve"> FECHA DE ESTADO: </t>
    </r>
    <r>
      <rPr>
        <sz val="11"/>
        <color rgb="FF000000"/>
        <rFont val="Calibri"/>
        <family val="2"/>
      </rPr>
      <t xml:space="preserve">22/11/2023
</t>
    </r>
  </si>
  <si>
    <r>
      <rPr>
        <b/>
        <sz val="11"/>
        <color rgb="FFC00000"/>
        <rFont val="Calibri"/>
        <family val="2"/>
      </rPr>
      <t>ANTICIPO:</t>
    </r>
    <r>
      <rPr>
        <b/>
        <sz val="11"/>
        <color rgb="FF000000"/>
        <rFont val="Calibri"/>
        <family val="2"/>
      </rPr>
      <t xml:space="preserve">        $ 375.055.001
                          </t>
    </r>
    <r>
      <rPr>
        <b/>
        <u/>
        <sz val="11"/>
        <color rgb="FFC00000"/>
        <rFont val="Calibri"/>
        <family val="2"/>
      </rPr>
      <t xml:space="preserve"> NETO A PAGAR: $ 354.426.976 
</t>
    </r>
    <r>
      <rPr>
        <b/>
        <sz val="11"/>
        <color rgb="FF000000"/>
        <rFont val="Calibri"/>
        <family val="2"/>
      </rPr>
      <t xml:space="preserve">
 </t>
    </r>
    <r>
      <rPr>
        <b/>
        <sz val="11"/>
        <color rgb="FFC00000"/>
        <rFont val="Calibri"/>
        <family val="2"/>
      </rPr>
      <t xml:space="preserve">PAGO No.01:   </t>
    </r>
    <r>
      <rPr>
        <b/>
        <sz val="11"/>
        <color rgb="FF000000"/>
        <rFont val="Calibri"/>
        <family val="2"/>
      </rPr>
      <t>FACTURA</t>
    </r>
    <r>
      <rPr>
        <b/>
        <sz val="11"/>
        <color rgb="FFC00000"/>
        <rFont val="Calibri"/>
        <family val="2"/>
      </rPr>
      <t xml:space="preserve"> </t>
    </r>
    <r>
      <rPr>
        <b/>
        <sz val="11"/>
        <color rgb="FF000000"/>
        <rFont val="Calibri"/>
        <family val="2"/>
      </rPr>
      <t xml:space="preserve">$ 65.115.386 
                            </t>
    </r>
    <r>
      <rPr>
        <b/>
        <u/>
        <sz val="11"/>
        <color rgb="FF000000"/>
        <rFont val="Calibri"/>
        <family val="2"/>
      </rPr>
      <t>VALOR OP</t>
    </r>
    <r>
      <rPr>
        <b/>
        <i/>
        <u/>
        <sz val="11"/>
        <color rgb="FF000000"/>
        <rFont val="Calibri"/>
        <family val="2"/>
      </rPr>
      <t>:</t>
    </r>
    <r>
      <rPr>
        <b/>
        <sz val="11"/>
        <color rgb="FF000000"/>
        <rFont val="Calibri"/>
        <family val="2"/>
      </rPr>
      <t xml:space="preserve"> $ 45.580.770
</t>
    </r>
    <r>
      <rPr>
        <b/>
        <sz val="11"/>
        <color rgb="FFC00000"/>
        <rFont val="Calibri"/>
        <family val="2"/>
      </rPr>
      <t>PAGO No.02:</t>
    </r>
    <r>
      <rPr>
        <b/>
        <sz val="11"/>
        <color rgb="FF000000"/>
        <rFont val="Calibri"/>
        <family val="2"/>
      </rPr>
      <t xml:space="preserve">     FACTURA $35.746.939
                           </t>
    </r>
    <r>
      <rPr>
        <b/>
        <i/>
        <u/>
        <sz val="11"/>
        <color rgb="FF000000"/>
        <rFont val="Calibri"/>
        <family val="2"/>
      </rPr>
      <t xml:space="preserve"> VALOR OP:</t>
    </r>
    <r>
      <rPr>
        <b/>
        <sz val="11"/>
        <color rgb="FF000000"/>
        <rFont val="Calibri"/>
        <family val="2"/>
      </rPr>
      <t xml:space="preserve"> $ 25.022.857 
</t>
    </r>
    <r>
      <rPr>
        <b/>
        <sz val="11"/>
        <color rgb="FFC00000"/>
        <rFont val="Calibri"/>
        <family val="2"/>
      </rPr>
      <t>PAGO No.03:</t>
    </r>
    <r>
      <rPr>
        <b/>
        <sz val="11"/>
        <color rgb="FF000000"/>
        <rFont val="Calibri"/>
        <family val="2"/>
      </rPr>
      <t xml:space="preserve">     FACTURA $ 450.329.737
                           </t>
    </r>
    <r>
      <rPr>
        <b/>
        <u/>
        <sz val="11"/>
        <color rgb="FF000000"/>
        <rFont val="Calibri"/>
        <family val="2"/>
      </rPr>
      <t xml:space="preserve"> VALOR OP:</t>
    </r>
    <r>
      <rPr>
        <b/>
        <sz val="11"/>
        <color rgb="FF000000"/>
        <rFont val="Calibri"/>
        <family val="2"/>
      </rPr>
      <t xml:space="preserve"> $ 315.230.816 
</t>
    </r>
    <r>
      <rPr>
        <b/>
        <sz val="11"/>
        <color rgb="FFC00000"/>
        <rFont val="Calibri"/>
        <family val="2"/>
      </rPr>
      <t>PAGO No.04:</t>
    </r>
    <r>
      <rPr>
        <b/>
        <sz val="11"/>
        <color rgb="FF000000"/>
        <rFont val="Calibri"/>
        <family val="2"/>
      </rPr>
      <t xml:space="preserve">     FACTURA $ 403.817.331
                           </t>
    </r>
    <r>
      <rPr>
        <b/>
        <u/>
        <sz val="11"/>
        <color rgb="FF000000"/>
        <rFont val="Calibri"/>
        <family val="2"/>
      </rPr>
      <t xml:space="preserve"> VALOR OP:</t>
    </r>
    <r>
      <rPr>
        <b/>
        <sz val="11"/>
        <color rgb="FF000000"/>
        <rFont val="Calibri"/>
        <family val="2"/>
      </rPr>
      <t xml:space="preserve"> $ 282.672.132
</t>
    </r>
    <r>
      <rPr>
        <b/>
        <sz val="11"/>
        <color rgb="FFC00000"/>
        <rFont val="Calibri"/>
        <family val="2"/>
      </rPr>
      <t>PAGO No.05:</t>
    </r>
    <r>
      <rPr>
        <b/>
        <sz val="11"/>
        <color rgb="FF000000"/>
        <rFont val="Calibri"/>
        <family val="2"/>
      </rPr>
      <t xml:space="preserve">     FACTURA $ 328.206.010
                           </t>
    </r>
    <r>
      <rPr>
        <b/>
        <u/>
        <sz val="11"/>
        <color rgb="FF000000"/>
        <rFont val="Calibri"/>
        <family val="2"/>
      </rPr>
      <t xml:space="preserve">VALOR OP: </t>
    </r>
    <r>
      <rPr>
        <b/>
        <sz val="11"/>
        <color rgb="FF000000"/>
        <rFont val="Calibri"/>
        <family val="2"/>
      </rPr>
      <t xml:space="preserve">$ 229.744.207 
</t>
    </r>
    <r>
      <rPr>
        <b/>
        <sz val="11"/>
        <color rgb="FFC00000"/>
        <rFont val="Calibri"/>
        <family val="2"/>
      </rPr>
      <t>PAGO No.06</t>
    </r>
    <r>
      <rPr>
        <b/>
        <sz val="11"/>
        <color rgb="FF000000"/>
        <rFont val="Calibri"/>
        <family val="2"/>
      </rPr>
      <t xml:space="preserve">:     FACTURA $ 190.122.843
                            </t>
    </r>
    <r>
      <rPr>
        <b/>
        <u/>
        <sz val="11"/>
        <color rgb="FF000000"/>
        <rFont val="Calibri"/>
        <family val="2"/>
      </rPr>
      <t>VALOR OP:</t>
    </r>
    <r>
      <rPr>
        <b/>
        <sz val="11"/>
        <color rgb="FF000000"/>
        <rFont val="Calibri"/>
        <family val="2"/>
      </rPr>
      <t xml:space="preserve"> $ 133.085.990
</t>
    </r>
    <r>
      <rPr>
        <b/>
        <sz val="11"/>
        <color rgb="FFC00000"/>
        <rFont val="Calibri"/>
        <family val="2"/>
      </rPr>
      <t>PAGO No.07</t>
    </r>
    <r>
      <rPr>
        <b/>
        <sz val="11"/>
        <color rgb="FF000000"/>
        <rFont val="Calibri"/>
        <family val="2"/>
      </rPr>
      <t xml:space="preserve">:    FACTURA $ 332.560.048 
                            </t>
    </r>
    <r>
      <rPr>
        <b/>
        <u/>
        <sz val="11"/>
        <color rgb="FF000000"/>
        <rFont val="Calibri"/>
        <family val="2"/>
      </rPr>
      <t>VALOR OP:</t>
    </r>
    <r>
      <rPr>
        <b/>
        <sz val="11"/>
        <color rgb="FF000000"/>
        <rFont val="Calibri"/>
        <family val="2"/>
      </rPr>
      <t xml:space="preserve"> $ 232.792.033
</t>
    </r>
    <r>
      <rPr>
        <b/>
        <sz val="11"/>
        <color rgb="FFC00000"/>
        <rFont val="Calibri"/>
        <family val="2"/>
      </rPr>
      <t>PAGO No.08:</t>
    </r>
    <r>
      <rPr>
        <b/>
        <sz val="11"/>
        <color rgb="FF000000"/>
        <rFont val="Calibri"/>
        <family val="2"/>
      </rPr>
      <t xml:space="preserve">    FACTURA $  198.895.862
                            </t>
    </r>
    <r>
      <rPr>
        <b/>
        <u/>
        <sz val="11"/>
        <color rgb="FF000000"/>
        <rFont val="Calibri"/>
        <family val="2"/>
      </rPr>
      <t xml:space="preserve">VALOR OP: </t>
    </r>
    <r>
      <rPr>
        <b/>
        <sz val="11"/>
        <color rgb="FF000000"/>
        <rFont val="Calibri"/>
        <family val="2"/>
      </rPr>
      <t xml:space="preserve">$ 165.130.934
</t>
    </r>
    <r>
      <rPr>
        <b/>
        <sz val="11"/>
        <color rgb="FFC00000"/>
        <rFont val="Calibri"/>
        <family val="2"/>
      </rPr>
      <t xml:space="preserve">DEVOLUCIÓN RETEGARANTÍA: </t>
    </r>
    <r>
      <rPr>
        <b/>
        <sz val="11"/>
        <color rgb="FF000000"/>
        <rFont val="Calibri"/>
        <family val="2"/>
      </rPr>
      <t xml:space="preserve">$ 200.479.416
</t>
    </r>
    <r>
      <rPr>
        <b/>
        <sz val="11"/>
        <color rgb="FFC00000"/>
        <rFont val="Calibri"/>
        <family val="2"/>
      </rPr>
      <t xml:space="preserve">PAGO CONTRALIQUIDACIÓN: </t>
    </r>
    <r>
      <rPr>
        <b/>
        <sz val="11"/>
        <color rgb="FF000000"/>
        <rFont val="Calibri"/>
        <family val="2"/>
      </rPr>
      <t xml:space="preserve">$ 224.051.249 
  </t>
    </r>
  </si>
  <si>
    <t xml:space="preserve">Alcance: Excavaciones dede material existente, Aprovechamiento y tratamiento de material de excavación para reutilizar, Aprovechamiento de material reciclado para la estructura de la via. </t>
  </si>
  <si>
    <t>Intervenir 2 Kilómetros/Carril de malla vial rural con acciones de 
construcción y/o conservación</t>
  </si>
  <si>
    <t>2,7 KM/CARRIL</t>
  </si>
  <si>
    <t xml:space="preserve">DIEGO MANUEL SALGADO  (TÉCNICO)
SANDRA SALAMANCA (LIQUIDACIÓN)
</t>
  </si>
  <si>
    <t>308-2021</t>
  </si>
  <si>
    <t>“REALIZAR LA INTERVENTORÍA TÉCNICA, ADMINISTRATIVA, FINANCIERA, SOCIAL, AMBIENTAL Y SISTEMA DE SEGURIDAD Y SALUD EN EL TRABAJO - SG-SST, DEL CONTRATO DE OBRA QUE SE DERIVE DE LA LICITACIÓN PUBLICA O LA QUE HAGA SUS VECES, QUE REFIERE A “EJECUTAR A MONTO AGOTABLE, POR PRECIOS UNITARIOS FIJOS OBRAS Y ACTIVIDADES PARA LA CONSERVACION DE LA INFRAESTRUCTURA VIAL RURAL DE LA LOCALIDAD DE CHAPINERO, EN BOGOTÁ, D.C.”</t>
  </si>
  <si>
    <t>FDLCH-CM-001-2021</t>
  </si>
  <si>
    <t>CONSERVACION DE INFRAESTRUCTURA VIAL RURAL</t>
  </si>
  <si>
    <r>
      <rPr>
        <b/>
        <sz val="11"/>
        <color rgb="FFC00000"/>
        <rFont val="Calibri"/>
      </rPr>
      <t xml:space="preserve">CONSORCIO IB INTERVENTORES 2021
</t>
    </r>
    <r>
      <rPr>
        <sz val="11"/>
        <color rgb="FF000000"/>
        <rFont val="Calibri"/>
      </rPr>
      <t xml:space="preserve"> NIT No. 901551951-1
 </t>
    </r>
    <r>
      <rPr>
        <b/>
        <sz val="11"/>
        <color rgb="FF000000"/>
        <rFont val="Calibri"/>
      </rPr>
      <t>Representante Legal:</t>
    </r>
    <r>
      <rPr>
        <sz val="11"/>
        <color rgb="FF000000"/>
        <rFont val="Calibri"/>
      </rPr>
      <t xml:space="preserve"> MAURICIO FERNANDO PRIETO SÁNCHEZ
C.C. 6.769.200
Dirección: Calle 25 # 8 Este -161 Conjunto Casas de la Pradera - Casa 74, Cajicá - Cundinamarca
</t>
    </r>
    <r>
      <rPr>
        <b/>
        <sz val="11"/>
        <color rgb="FF000000"/>
        <rFont val="Calibri"/>
      </rPr>
      <t>Teléfono:</t>
    </r>
    <r>
      <rPr>
        <sz val="11"/>
        <color rgb="FF000000"/>
        <rFont val="Calibri"/>
      </rPr>
      <t xml:space="preserve"> 3176574703  - 3102055806
</t>
    </r>
    <r>
      <rPr>
        <b/>
        <sz val="11"/>
        <color rgb="FF000000"/>
        <rFont val="Calibri"/>
      </rPr>
      <t xml:space="preserve">Correo electrónico: </t>
    </r>
    <r>
      <rPr>
        <sz val="11"/>
        <color rgb="FF000000"/>
        <rFont val="Calibri"/>
      </rPr>
      <t>consorcioibchapinero2022@gmail.com, gerencia@brainingenieria.com  administracion@brainingenieria.com 
hernandoprieto27@yahoo.es, fer_nanadoprieto@yahoo.es</t>
    </r>
  </si>
  <si>
    <t>TERMINDO</t>
  </si>
  <si>
    <t>https://community.secop.gov.co/Public/Tendering/ContractNoticePhases/View?PPI=CO1.PPI.16148077&amp;isFromPublicArea=True&amp;isModal=False</t>
  </si>
  <si>
    <t>https://community.secop.gov.co/Public/Tendering/OpportunityDetail/Index?noticeUID=CO1.NTC.2443238&amp;isFromPublicArea=True&amp;isModal=False</t>
  </si>
  <si>
    <r>
      <rPr>
        <b/>
        <sz val="11"/>
        <color rgb="FFC00000"/>
        <rFont val="Calibri"/>
        <family val="2"/>
      </rPr>
      <t xml:space="preserve">SUSPENSIÓN No. 01
</t>
    </r>
    <r>
      <rPr>
        <i/>
        <u/>
        <sz val="11"/>
        <color rgb="FF000000"/>
        <rFont val="Calibri"/>
        <family val="2"/>
      </rPr>
      <t xml:space="preserve">Desde el ocho (8) de abril de 2022 hasta el veintidós (22) de abril de 2022
</t>
    </r>
    <r>
      <rPr>
        <b/>
        <sz val="11"/>
        <color rgb="FF000000"/>
        <rFont val="Calibri"/>
        <family val="2"/>
      </rPr>
      <t xml:space="preserve">FECHA DE SUSPENSIÓN No. 01: </t>
    </r>
    <r>
      <rPr>
        <sz val="11"/>
        <color rgb="FF000000"/>
        <rFont val="Calibri"/>
        <family val="2"/>
      </rPr>
      <t xml:space="preserve">8/04/2022
</t>
    </r>
    <r>
      <rPr>
        <b/>
        <sz val="11"/>
        <color rgb="FF000000"/>
        <rFont val="Calibri"/>
        <family val="2"/>
      </rPr>
      <t>PLAZO DE SUSPENSIÓN No. 01:</t>
    </r>
    <r>
      <rPr>
        <sz val="11"/>
        <color rgb="FF000000"/>
        <rFont val="Calibri"/>
        <family val="2"/>
      </rPr>
      <t xml:space="preserve"> Quince (15) días
</t>
    </r>
    <r>
      <rPr>
        <b/>
        <sz val="11"/>
        <color rgb="FFC00000"/>
        <rFont val="Calibri"/>
        <family val="2"/>
      </rPr>
      <t xml:space="preserve">AMPLIACIÓN No. 01 A LA SUSPENSIÓN No. 01
</t>
    </r>
    <r>
      <rPr>
        <i/>
        <u/>
        <sz val="11"/>
        <color rgb="FF000000"/>
        <rFont val="Calibri"/>
        <family val="2"/>
      </rPr>
      <t xml:space="preserve">Desde el veintitrés (23) de abril de 2022 hasta el ocho (8) de mayo de 2022
</t>
    </r>
    <r>
      <rPr>
        <b/>
        <sz val="11"/>
        <color rgb="FF000000"/>
        <rFont val="Calibri"/>
        <family val="2"/>
      </rPr>
      <t>FECHA DE AMPLIACIÓN No. 01 A LA SUSPENSIÓN No. 01:</t>
    </r>
    <r>
      <rPr>
        <sz val="11"/>
        <color rgb="FF000000"/>
        <rFont val="Calibri"/>
        <family val="2"/>
      </rPr>
      <t xml:space="preserve"> 26/04/2022
</t>
    </r>
    <r>
      <rPr>
        <b/>
        <sz val="11"/>
        <color rgb="FF000000"/>
        <rFont val="Calibri"/>
        <family val="2"/>
      </rPr>
      <t xml:space="preserve">PLAZO DE AMPLIACIÓN No. 01 A LA SUSPENSIÓN No. 01: </t>
    </r>
    <r>
      <rPr>
        <sz val="11"/>
        <color rgb="FF000000"/>
        <rFont val="Calibri"/>
        <family val="2"/>
      </rPr>
      <t xml:space="preserve">Quince (15) días 
</t>
    </r>
    <r>
      <rPr>
        <b/>
        <sz val="11"/>
        <color rgb="FF000000"/>
        <rFont val="Calibri"/>
        <family val="2"/>
      </rPr>
      <t xml:space="preserve">REINICIO No. 01:  </t>
    </r>
    <r>
      <rPr>
        <sz val="11"/>
        <color rgb="FF000000"/>
        <rFont val="Calibri"/>
        <family val="2"/>
      </rPr>
      <t xml:space="preserve">Nueve (9) de mayo de 2022
</t>
    </r>
    <r>
      <rPr>
        <b/>
        <sz val="11"/>
        <color rgb="FFC00000"/>
        <rFont val="Calibri"/>
        <family val="2"/>
      </rPr>
      <t xml:space="preserve">SUSPENSIÓN No. 02
</t>
    </r>
    <r>
      <rPr>
        <i/>
        <u/>
        <sz val="11"/>
        <color rgb="FF000000"/>
        <rFont val="Calibri"/>
        <family val="2"/>
      </rPr>
      <t xml:space="preserve">Del Veinticinco (25) de agosto de 2022 (inclusive) - nueve (9) de septiembre de 2022
</t>
    </r>
    <r>
      <rPr>
        <b/>
        <sz val="11"/>
        <color rgb="FF000000"/>
        <rFont val="Calibri"/>
        <family val="2"/>
      </rPr>
      <t xml:space="preserve">FECHA DE SUSPENSIÓN No. 02: </t>
    </r>
    <r>
      <rPr>
        <sz val="11"/>
        <color rgb="FF000000"/>
        <rFont val="Calibri"/>
        <family val="2"/>
      </rPr>
      <t xml:space="preserve">25/08/2022
</t>
    </r>
    <r>
      <rPr>
        <b/>
        <sz val="11"/>
        <color rgb="FF000000"/>
        <rFont val="Calibri"/>
        <family val="2"/>
      </rPr>
      <t>PLAZO DE SUSPENSIÓN No. 02:</t>
    </r>
    <r>
      <rPr>
        <sz val="11"/>
        <color rgb="FF000000"/>
        <rFont val="Calibri"/>
        <family val="2"/>
      </rPr>
      <t xml:space="preserve"> Quince (15) días
</t>
    </r>
    <r>
      <rPr>
        <b/>
        <sz val="11"/>
        <color rgb="FFC00000"/>
        <rFont val="Calibri"/>
        <family val="2"/>
      </rPr>
      <t xml:space="preserve">AMPLIACIÓN No. 01 A LA SUSPENSIÓN No. 02
</t>
    </r>
    <r>
      <rPr>
        <i/>
        <u/>
        <sz val="11"/>
        <color rgb="FF000000"/>
        <rFont val="Calibri"/>
        <family val="2"/>
      </rPr>
      <t xml:space="preserve">Del diez (10) de septiembre de 2022 (inclusive) hasta el diecinueve (19) de septiembre de 2022
</t>
    </r>
    <r>
      <rPr>
        <b/>
        <sz val="11"/>
        <color rgb="FF000000"/>
        <rFont val="Calibri"/>
        <family val="2"/>
      </rPr>
      <t>FECHA DE AMPLIACIÓN No. 01 A LA SUSPENSIÓN No. 02:</t>
    </r>
    <r>
      <rPr>
        <sz val="11"/>
        <color rgb="FF000000"/>
        <rFont val="Calibri"/>
        <family val="2"/>
      </rPr>
      <t xml:space="preserve"> 09/09/2022
</t>
    </r>
    <r>
      <rPr>
        <b/>
        <sz val="11"/>
        <color rgb="FF000000"/>
        <rFont val="Calibri"/>
        <family val="2"/>
      </rPr>
      <t>PLAZO AMPLIACIÓN No. 01 A LA SUSPENSIÓN No. 02:</t>
    </r>
    <r>
      <rPr>
        <sz val="11"/>
        <color rgb="FF000000"/>
        <rFont val="Calibri"/>
        <family val="2"/>
      </rPr>
      <t xml:space="preserve"> Diez (10) días
</t>
    </r>
    <r>
      <rPr>
        <b/>
        <sz val="11"/>
        <color rgb="FF000000"/>
        <rFont val="Calibri"/>
        <family val="2"/>
      </rPr>
      <t>REINICIO No. 02:</t>
    </r>
    <r>
      <rPr>
        <sz val="11"/>
        <color rgb="FF000000"/>
        <rFont val="Calibri"/>
        <family val="2"/>
      </rPr>
      <t xml:space="preserve">  Veinte (20) de septiembre de 2022
</t>
    </r>
    <r>
      <rPr>
        <b/>
        <sz val="11"/>
        <color rgb="FFC00000"/>
        <rFont val="Calibri"/>
        <family val="2"/>
      </rPr>
      <t xml:space="preserve">ADICIÓN Y PRÓRROGA No. 01 
</t>
    </r>
    <r>
      <rPr>
        <i/>
        <u/>
        <sz val="11"/>
        <color rgb="FF000000"/>
        <rFont val="Calibri"/>
        <family val="2"/>
      </rPr>
      <t xml:space="preserve">Desde el veintisiete (27) de septiembre de 2022 hasta el veintiséis (26) de noviembre de 2022
</t>
    </r>
    <r>
      <rPr>
        <b/>
        <sz val="11"/>
        <color rgb="FF000000"/>
        <rFont val="Calibri"/>
        <family val="2"/>
      </rPr>
      <t>FECHA DE PRÓRROGA No. 01:</t>
    </r>
    <r>
      <rPr>
        <sz val="11"/>
        <color rgb="FF000000"/>
        <rFont val="Calibri"/>
        <family val="2"/>
      </rPr>
      <t xml:space="preserve"> 23/09/2022
</t>
    </r>
    <r>
      <rPr>
        <b/>
        <sz val="11"/>
        <color rgb="FF000000"/>
        <rFont val="Calibri"/>
        <family val="2"/>
      </rPr>
      <t>PLAZO DE PRÓRROGA:</t>
    </r>
    <r>
      <rPr>
        <sz val="11"/>
        <color rgb="FF000000"/>
        <rFont val="Calibri"/>
        <family val="2"/>
      </rPr>
      <t xml:space="preserve"> Dos (02) meses
</t>
    </r>
    <r>
      <rPr>
        <b/>
        <sz val="11"/>
        <color rgb="FF000000"/>
        <rFont val="Calibri"/>
        <family val="2"/>
      </rPr>
      <t>VALOR ADICIÓN</t>
    </r>
    <r>
      <rPr>
        <sz val="11"/>
        <color rgb="FF000000"/>
        <rFont val="Calibri"/>
        <family val="2"/>
      </rPr>
      <t xml:space="preserve">: CUARENTA Y CINCO MILLONES DE PESOS M/CTE ($45,000,000)
</t>
    </r>
    <r>
      <rPr>
        <b/>
        <sz val="11"/>
        <color rgb="FF000000"/>
        <rFont val="Calibri"/>
        <family val="2"/>
      </rPr>
      <t xml:space="preserve">
</t>
    </r>
    <r>
      <rPr>
        <b/>
        <sz val="11"/>
        <color rgb="FFC00000"/>
        <rFont val="Calibri"/>
        <family val="2"/>
      </rPr>
      <t xml:space="preserve">SUSPENSIÓN No. 03
</t>
    </r>
    <r>
      <rPr>
        <i/>
        <u/>
        <sz val="11"/>
        <color rgb="FF000000"/>
        <rFont val="Calibri"/>
        <family val="2"/>
      </rPr>
      <t xml:space="preserve">Del  dieciseis 16 de noviembre de 2022 (inclusive) hasta el 21 de noviembre de 2022, VER ACTA DE REINICIO No. 03
</t>
    </r>
    <r>
      <rPr>
        <b/>
        <sz val="11"/>
        <color rgb="FF000000"/>
        <rFont val="Calibri"/>
        <family val="2"/>
      </rPr>
      <t xml:space="preserve">PLAZO DE SUSPENSIÓN No. 03 SEGÚN ACTA DE REINICIO: </t>
    </r>
    <r>
      <rPr>
        <sz val="11"/>
        <color rgb="FF000000"/>
        <rFont val="Calibri"/>
        <family val="2"/>
      </rPr>
      <t xml:space="preserve">Seis (6) días 
</t>
    </r>
    <r>
      <rPr>
        <b/>
        <sz val="11"/>
        <color rgb="FF000000"/>
        <rFont val="Calibri"/>
        <family val="2"/>
      </rPr>
      <t xml:space="preserve">
REINICIO No. 03: </t>
    </r>
    <r>
      <rPr>
        <sz val="11"/>
        <color rgb="FF000000"/>
        <rFont val="Calibri"/>
        <family val="2"/>
      </rPr>
      <t xml:space="preserve">Veintidós (22) de noviembre de 2022
</t>
    </r>
    <r>
      <rPr>
        <b/>
        <sz val="11"/>
        <color rgb="FF000000"/>
        <rFont val="Calibri"/>
        <family val="2"/>
      </rPr>
      <t xml:space="preserve">
</t>
    </r>
    <r>
      <rPr>
        <b/>
        <sz val="11"/>
        <color rgb="FFC00000"/>
        <rFont val="Calibri"/>
        <family val="2"/>
      </rPr>
      <t xml:space="preserve">PRÓRROGA No. 02
</t>
    </r>
    <r>
      <rPr>
        <i/>
        <u/>
        <sz val="11"/>
        <color rgb="FF000000"/>
        <rFont val="Calibri"/>
        <family val="2"/>
      </rPr>
      <t xml:space="preserve">Desde el 03 de diciembre de 2022, hasta el 22 de diciembre de 2022
</t>
    </r>
    <r>
      <rPr>
        <b/>
        <sz val="11"/>
        <color rgb="FF000000"/>
        <rFont val="Calibri"/>
        <family val="2"/>
      </rPr>
      <t>FECHA DE PRÓRROGA No. 2:</t>
    </r>
    <r>
      <rPr>
        <sz val="11"/>
        <color rgb="FF000000"/>
        <rFont val="Calibri"/>
        <family val="2"/>
      </rPr>
      <t xml:space="preserve">  2/12/2022
</t>
    </r>
    <r>
      <rPr>
        <b/>
        <sz val="11"/>
        <color rgb="FF000000"/>
        <rFont val="Calibri"/>
        <family val="2"/>
      </rPr>
      <t>PLAZO DE PRÓRROGA No. 2:</t>
    </r>
    <r>
      <rPr>
        <sz val="11"/>
        <color rgb="FF000000"/>
        <rFont val="Calibri"/>
        <family val="2"/>
      </rPr>
      <t xml:space="preserve"> Veinte (20) días
</t>
    </r>
  </si>
  <si>
    <t>SEGUROS DEL ESTADO S.A
   PÓLIZA No.15-44-101255618</t>
  </si>
  <si>
    <r>
      <rPr>
        <b/>
        <sz val="11"/>
        <color rgb="FFC00000"/>
        <rFont val="Calibri"/>
        <family val="2"/>
      </rPr>
      <t>ANEXO:</t>
    </r>
    <r>
      <rPr>
        <sz val="11"/>
        <color rgb="FFC00000"/>
        <rFont val="Calibri"/>
        <family val="2"/>
      </rPr>
      <t xml:space="preserve"> </t>
    </r>
    <r>
      <rPr>
        <sz val="11"/>
        <color rgb="FF000000"/>
        <rFont val="Calibri"/>
        <family val="2"/>
      </rPr>
      <t xml:space="preserve">12
</t>
    </r>
    <r>
      <rPr>
        <b/>
        <sz val="11"/>
        <color rgb="FFC00000"/>
        <rFont val="Calibri"/>
        <family val="2"/>
      </rPr>
      <t>FECHA DE  APROBACIÓN FDLCH:</t>
    </r>
    <r>
      <rPr>
        <sz val="11"/>
        <color rgb="FFC00000"/>
        <rFont val="Calibri"/>
        <family val="2"/>
      </rPr>
      <t xml:space="preserve"> </t>
    </r>
    <r>
      <rPr>
        <sz val="11"/>
        <color rgb="FF000000"/>
        <rFont val="Calibri"/>
        <family val="2"/>
      </rPr>
      <t>14/11/2022</t>
    </r>
  </si>
  <si>
    <r>
      <rPr>
        <b/>
        <sz val="11"/>
        <color rgb="FFC00000"/>
        <rFont val="Calibri"/>
        <family val="2"/>
      </rPr>
      <t>CUMPLIMIENTO DEL CONTRATO:</t>
    </r>
    <r>
      <rPr>
        <sz val="11"/>
        <color rgb="FF000000"/>
        <rFont val="Calibri"/>
        <family val="2"/>
      </rPr>
      <t xml:space="preserve"> 31/12/2023
</t>
    </r>
    <r>
      <rPr>
        <b/>
        <sz val="11"/>
        <color rgb="FFC00000"/>
        <rFont val="Calibri"/>
        <family val="2"/>
      </rPr>
      <t>CALIDAD DEL SERVICIO:</t>
    </r>
    <r>
      <rPr>
        <sz val="11"/>
        <color rgb="FF000000"/>
        <rFont val="Calibri"/>
        <family val="2"/>
      </rPr>
      <t xml:space="preserve"> 22/12/2027</t>
    </r>
  </si>
  <si>
    <r>
      <rPr>
        <b/>
        <sz val="11"/>
        <color rgb="FFC00000"/>
        <rFont val="Calibri"/>
        <family val="2"/>
      </rPr>
      <t>*CUMPLIMIENTO DEL CONTRATO:</t>
    </r>
    <r>
      <rPr>
        <b/>
        <sz val="11"/>
        <color rgb="FF000000"/>
        <rFont val="Calibri"/>
        <family val="2"/>
      </rPr>
      <t xml:space="preserve"> 
VIGENCIA DESDE: </t>
    </r>
    <r>
      <rPr>
        <sz val="11"/>
        <color rgb="FF000000"/>
        <rFont val="Calibri"/>
        <family val="2"/>
      </rPr>
      <t xml:space="preserve">01/02/2022
</t>
    </r>
    <r>
      <rPr>
        <b/>
        <sz val="11"/>
        <color rgb="FF000000"/>
        <rFont val="Calibri"/>
        <family val="2"/>
      </rPr>
      <t xml:space="preserve">VIGENCIA HASTA: </t>
    </r>
    <r>
      <rPr>
        <sz val="11"/>
        <color rgb="FF000000"/>
        <rFont val="Calibri"/>
        <family val="2"/>
      </rPr>
      <t xml:space="preserve">31/12/2022
</t>
    </r>
    <r>
      <rPr>
        <b/>
        <sz val="11"/>
        <color rgb="FF000000"/>
        <rFont val="Calibri"/>
        <family val="2"/>
      </rPr>
      <t xml:space="preserve">VALOR ASEGURADO: </t>
    </r>
    <r>
      <rPr>
        <sz val="11"/>
        <color rgb="FF000000"/>
        <rFont val="Calibri"/>
        <family val="2"/>
      </rPr>
      <t xml:space="preserve">$ 73.250.198,80
</t>
    </r>
    <r>
      <rPr>
        <b/>
        <sz val="11"/>
        <color rgb="FFC00000"/>
        <rFont val="Calibri"/>
        <family val="2"/>
      </rPr>
      <t xml:space="preserve">*PAGO DE SALARIOS, PRESTACIONES SOCIALES LEGALES E INDEMNIZACIONES LABORALES:
</t>
    </r>
    <r>
      <rPr>
        <b/>
        <sz val="11"/>
        <color rgb="FF000000"/>
        <rFont val="Calibri"/>
        <family val="2"/>
      </rPr>
      <t>VIGENCIA DESDE:</t>
    </r>
    <r>
      <rPr>
        <sz val="11"/>
        <color rgb="FF000000"/>
        <rFont val="Calibri"/>
        <family val="2"/>
      </rPr>
      <t xml:space="preserve"> 01/02/2022
</t>
    </r>
    <r>
      <rPr>
        <b/>
        <sz val="11"/>
        <color rgb="FF000000"/>
        <rFont val="Calibri"/>
        <family val="2"/>
      </rPr>
      <t xml:space="preserve">VIGENCIA HASTA: </t>
    </r>
    <r>
      <rPr>
        <sz val="11"/>
        <color rgb="FF000000"/>
        <rFont val="Calibri"/>
        <family val="2"/>
      </rPr>
      <t xml:space="preserve">22/12/2025
</t>
    </r>
    <r>
      <rPr>
        <b/>
        <sz val="11"/>
        <color rgb="FF000000"/>
        <rFont val="Calibri"/>
        <family val="2"/>
      </rPr>
      <t xml:space="preserve">VALOR ASEGURADO: </t>
    </r>
    <r>
      <rPr>
        <sz val="11"/>
        <color rgb="FF000000"/>
        <rFont val="Calibri"/>
        <family val="2"/>
      </rPr>
      <t xml:space="preserve">$ 18.312.549,70
</t>
    </r>
    <r>
      <rPr>
        <b/>
        <sz val="11"/>
        <color rgb="FFC00000"/>
        <rFont val="Calibri"/>
        <family val="2"/>
      </rPr>
      <t xml:space="preserve">*CALIDAD DE SERVICIO:
</t>
    </r>
    <r>
      <rPr>
        <b/>
        <sz val="11"/>
        <color rgb="FF000000"/>
        <rFont val="Calibri"/>
        <family val="2"/>
      </rPr>
      <t xml:space="preserve">VIGENCIA DESDE: </t>
    </r>
    <r>
      <rPr>
        <sz val="11"/>
        <color rgb="FF000000"/>
        <rFont val="Calibri"/>
        <family val="2"/>
      </rPr>
      <t xml:space="preserve">01/02/2022
</t>
    </r>
    <r>
      <rPr>
        <b/>
        <sz val="11"/>
        <color rgb="FF000000"/>
        <rFont val="Calibri"/>
        <family val="2"/>
      </rPr>
      <t xml:space="preserve">VIGENCIA HASTA: </t>
    </r>
    <r>
      <rPr>
        <sz val="11"/>
        <color rgb="FF000000"/>
        <rFont val="Calibri"/>
        <family val="2"/>
      </rPr>
      <t xml:space="preserve">22/12/2027
</t>
    </r>
    <r>
      <rPr>
        <b/>
        <sz val="11"/>
        <color rgb="FF000000"/>
        <rFont val="Calibri"/>
        <family val="2"/>
      </rPr>
      <t xml:space="preserve">VALOR ASEGURADO: </t>
    </r>
    <r>
      <rPr>
        <sz val="11"/>
        <color rgb="FF000000"/>
        <rFont val="Calibri"/>
        <family val="2"/>
      </rPr>
      <t>$ 73.250.198,80</t>
    </r>
  </si>
  <si>
    <r>
      <rPr>
        <b/>
        <sz val="11"/>
        <color rgb="FFC00000"/>
        <rFont val="Calibri"/>
        <family val="2"/>
      </rPr>
      <t>PAGO No. 01:</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3000389773
                                </t>
    </r>
    <r>
      <rPr>
        <b/>
        <u/>
        <sz val="11"/>
        <color rgb="FF000000"/>
        <rFont val="Calibri"/>
        <family val="2"/>
      </rPr>
      <t>FECHA DE ESTADO:</t>
    </r>
    <r>
      <rPr>
        <sz val="11"/>
        <color rgb="FF000000"/>
        <rFont val="Calibri"/>
        <family val="2"/>
      </rPr>
      <t xml:space="preserve"> 25/05/2022
</t>
    </r>
    <r>
      <rPr>
        <b/>
        <sz val="11"/>
        <color rgb="FFC00000"/>
        <rFont val="Calibri"/>
        <family val="2"/>
      </rPr>
      <t>PAGO No. 02:</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3000463693
</t>
    </r>
    <r>
      <rPr>
        <b/>
        <sz val="11"/>
        <color rgb="FF000000"/>
        <rFont val="Calibri"/>
        <family val="2"/>
      </rPr>
      <t xml:space="preserve">                               </t>
    </r>
    <r>
      <rPr>
        <b/>
        <u/>
        <sz val="11"/>
        <color rgb="FF000000"/>
        <rFont val="Calibri"/>
        <family val="2"/>
      </rPr>
      <t xml:space="preserve"> FECHA DE ESTADO: </t>
    </r>
    <r>
      <rPr>
        <sz val="11"/>
        <color rgb="FF000000"/>
        <rFont val="Calibri"/>
        <family val="2"/>
      </rPr>
      <t xml:space="preserve"> 21/06/2022
</t>
    </r>
    <r>
      <rPr>
        <b/>
        <sz val="11"/>
        <color rgb="FFC00000"/>
        <rFont val="Calibri"/>
        <family val="2"/>
      </rPr>
      <t xml:space="preserve">
PAGO No. 03:</t>
    </r>
    <r>
      <rPr>
        <sz val="11"/>
        <color rgb="FF000000"/>
        <rFont val="Calibri"/>
        <family val="2"/>
      </rPr>
      <t xml:space="preserve"> </t>
    </r>
    <r>
      <rPr>
        <b/>
        <u/>
        <sz val="11"/>
        <color rgb="FF000000"/>
        <rFont val="Calibri"/>
        <family val="2"/>
      </rPr>
      <t>NÚMERO DOCUMENTO CONTABLE:</t>
    </r>
    <r>
      <rPr>
        <sz val="11"/>
        <color rgb="FF000000"/>
        <rFont val="Calibri"/>
        <family val="2"/>
      </rPr>
      <t xml:space="preserve"> 3000690812
                                </t>
    </r>
    <r>
      <rPr>
        <b/>
        <u/>
        <sz val="11"/>
        <color rgb="FF000000"/>
        <rFont val="Calibri"/>
        <family val="2"/>
      </rPr>
      <t xml:space="preserve">FECHA DE ESTADO: </t>
    </r>
    <r>
      <rPr>
        <sz val="11"/>
        <color rgb="FF000000"/>
        <rFont val="Calibri"/>
        <family val="2"/>
      </rPr>
      <t xml:space="preserve">05/09/2022
</t>
    </r>
    <r>
      <rPr>
        <b/>
        <sz val="11"/>
        <color rgb="FFC00000"/>
        <rFont val="Calibri"/>
        <family val="2"/>
      </rPr>
      <t>PAGO No. 04:</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3000862103
                               </t>
    </r>
    <r>
      <rPr>
        <b/>
        <u/>
        <sz val="11"/>
        <color rgb="FF000000"/>
        <rFont val="Calibri"/>
        <family val="2"/>
      </rPr>
      <t xml:space="preserve"> FECHA DE ESTADO:</t>
    </r>
    <r>
      <rPr>
        <sz val="11"/>
        <color rgb="FF000000"/>
        <rFont val="Calibri"/>
        <family val="2"/>
      </rPr>
      <t xml:space="preserve"> 26/10/2022
</t>
    </r>
    <r>
      <rPr>
        <b/>
        <sz val="11"/>
        <color rgb="FFC00000"/>
        <rFont val="Calibri"/>
        <family val="2"/>
      </rPr>
      <t>PAGO No. 05:</t>
    </r>
    <r>
      <rPr>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3000901292
                                </t>
    </r>
    <r>
      <rPr>
        <b/>
        <u/>
        <sz val="11"/>
        <color rgb="FF000000"/>
        <rFont val="Calibri"/>
        <family val="2"/>
      </rPr>
      <t xml:space="preserve">FECHA DE ESTADO: </t>
    </r>
    <r>
      <rPr>
        <sz val="11"/>
        <color rgb="FF000000"/>
        <rFont val="Calibri"/>
        <family val="2"/>
      </rPr>
      <t xml:space="preserve">09/11/2022
</t>
    </r>
    <r>
      <rPr>
        <b/>
        <u/>
        <sz val="11"/>
        <color rgb="FF000000"/>
        <rFont val="Calibri"/>
        <family val="2"/>
      </rPr>
      <t xml:space="preserve">
</t>
    </r>
    <r>
      <rPr>
        <b/>
        <u/>
        <sz val="11"/>
        <color rgb="FFC00000"/>
        <rFont val="Calibri"/>
        <family val="2"/>
      </rPr>
      <t xml:space="preserve">PAGO No. 06: </t>
    </r>
    <r>
      <rPr>
        <b/>
        <u/>
        <sz val="11"/>
        <color rgb="FF000000"/>
        <rFont val="Calibri"/>
        <family val="2"/>
      </rPr>
      <t xml:space="preserve">NÚMERO DOCUMENTO CONTABLE: </t>
    </r>
    <r>
      <rPr>
        <sz val="11"/>
        <color rgb="FF000000"/>
        <rFont val="Calibri"/>
        <family val="2"/>
      </rPr>
      <t xml:space="preserve">300083648
</t>
    </r>
    <r>
      <rPr>
        <b/>
        <sz val="11"/>
        <color rgb="FF000000"/>
        <rFont val="Calibri"/>
        <family val="2"/>
      </rPr>
      <t xml:space="preserve">                                </t>
    </r>
    <r>
      <rPr>
        <b/>
        <u/>
        <sz val="11"/>
        <color rgb="FF000000"/>
        <rFont val="Calibri"/>
        <family val="2"/>
      </rPr>
      <t xml:space="preserve">FECHA DE ESTADO: </t>
    </r>
    <r>
      <rPr>
        <sz val="11"/>
        <color rgb="FF000000"/>
        <rFont val="Calibri"/>
        <family val="2"/>
      </rPr>
      <t xml:space="preserve">20/02/2023
</t>
    </r>
    <r>
      <rPr>
        <b/>
        <u/>
        <sz val="11"/>
        <color rgb="FF000000"/>
        <rFont val="Calibri"/>
        <family val="2"/>
      </rPr>
      <t xml:space="preserve">
</t>
    </r>
    <r>
      <rPr>
        <b/>
        <u/>
        <sz val="11"/>
        <color rgb="FFC00000"/>
        <rFont val="Calibri"/>
        <family val="2"/>
      </rPr>
      <t>PAGO No. 07:</t>
    </r>
    <r>
      <rPr>
        <b/>
        <u/>
        <sz val="11"/>
        <color rgb="FF000000"/>
        <rFont val="Calibri"/>
        <family val="2"/>
      </rPr>
      <t xml:space="preserve"> NÚMERO DOCUMENTO CONTABLE:</t>
    </r>
    <r>
      <rPr>
        <sz val="11"/>
        <color rgb="FF000000"/>
        <rFont val="Calibri"/>
        <family val="2"/>
      </rPr>
      <t xml:space="preserve"> 3000083651
</t>
    </r>
    <r>
      <rPr>
        <b/>
        <sz val="11"/>
        <color rgb="FF000000"/>
        <rFont val="Calibri"/>
        <family val="2"/>
      </rPr>
      <t xml:space="preserve">                                </t>
    </r>
    <r>
      <rPr>
        <b/>
        <u/>
        <sz val="11"/>
        <color rgb="FF000000"/>
        <rFont val="Calibri"/>
        <family val="2"/>
      </rPr>
      <t>FECHA DE ESTADO:</t>
    </r>
    <r>
      <rPr>
        <sz val="11"/>
        <color rgb="FF000000"/>
        <rFont val="Calibri"/>
        <family val="2"/>
      </rPr>
      <t xml:space="preserve"> 20/02/2023
</t>
    </r>
    <r>
      <rPr>
        <b/>
        <u/>
        <sz val="11"/>
        <color rgb="FF000000"/>
        <rFont val="Calibri"/>
        <family val="2"/>
      </rPr>
      <t xml:space="preserve">
</t>
    </r>
    <r>
      <rPr>
        <b/>
        <u/>
        <sz val="11"/>
        <color rgb="FFC00000"/>
        <rFont val="Calibri"/>
        <family val="2"/>
      </rPr>
      <t xml:space="preserve">PAGO No. 08: </t>
    </r>
    <r>
      <rPr>
        <b/>
        <u/>
        <sz val="11"/>
        <color rgb="FF000000"/>
        <rFont val="Calibri"/>
        <family val="2"/>
      </rPr>
      <t>NÚMERO DOCUMENTO CONTABLE:</t>
    </r>
    <r>
      <rPr>
        <b/>
        <sz val="11"/>
        <color rgb="FF000000"/>
        <rFont val="Calibri"/>
        <family val="2"/>
      </rPr>
      <t xml:space="preserve"> </t>
    </r>
    <r>
      <rPr>
        <sz val="11"/>
        <color rgb="FF000000"/>
        <rFont val="Calibri"/>
        <family val="2"/>
      </rPr>
      <t xml:space="preserve">3000339507
</t>
    </r>
    <r>
      <rPr>
        <b/>
        <sz val="11"/>
        <color rgb="FF000000"/>
        <rFont val="Calibri"/>
        <family val="2"/>
      </rPr>
      <t xml:space="preserve">                                </t>
    </r>
    <r>
      <rPr>
        <b/>
        <u/>
        <sz val="11"/>
        <color rgb="FF000000"/>
        <rFont val="Calibri"/>
        <family val="2"/>
      </rPr>
      <t>FECHA DE ESTADO:</t>
    </r>
    <r>
      <rPr>
        <sz val="11"/>
        <color rgb="FF000000"/>
        <rFont val="Calibri"/>
        <family val="2"/>
      </rPr>
      <t xml:space="preserve"> 25/05/2023
</t>
    </r>
    <r>
      <rPr>
        <b/>
        <u/>
        <sz val="11"/>
        <color rgb="FF000000"/>
        <rFont val="Calibri"/>
        <family val="2"/>
      </rPr>
      <t xml:space="preserve">
</t>
    </r>
    <r>
      <rPr>
        <b/>
        <u/>
        <sz val="11"/>
        <color rgb="FFC00000"/>
        <rFont val="Calibri"/>
        <family val="2"/>
      </rPr>
      <t>PAGO No. 09 CONTRA LIQUIDACIÓN:</t>
    </r>
    <r>
      <rPr>
        <b/>
        <u/>
        <sz val="11"/>
        <color rgb="FF000000"/>
        <rFont val="Calibri"/>
        <family val="2"/>
      </rPr>
      <t xml:space="preserve"> 
</t>
    </r>
    <r>
      <rPr>
        <b/>
        <sz val="11"/>
        <color rgb="FF000000"/>
        <rFont val="Calibri"/>
        <family val="2"/>
      </rPr>
      <t xml:space="preserve">                                </t>
    </r>
    <r>
      <rPr>
        <b/>
        <u/>
        <sz val="11"/>
        <color rgb="FF000000"/>
        <rFont val="Calibri"/>
        <family val="2"/>
      </rPr>
      <t xml:space="preserve">NÚMERO DOCUMENTO CONTABLE: </t>
    </r>
    <r>
      <rPr>
        <sz val="11"/>
        <color rgb="FF000000"/>
        <rFont val="Calibri"/>
        <family val="2"/>
      </rPr>
      <t xml:space="preserve">3000850141
</t>
    </r>
    <r>
      <rPr>
        <b/>
        <sz val="11"/>
        <color rgb="FF000000"/>
        <rFont val="Calibri"/>
        <family val="2"/>
      </rPr>
      <t xml:space="preserve">                                </t>
    </r>
    <r>
      <rPr>
        <b/>
        <u/>
        <sz val="11"/>
        <color rgb="FF000000"/>
        <rFont val="Calibri"/>
        <family val="2"/>
      </rPr>
      <t xml:space="preserve">FECHA DE ESTADO: </t>
    </r>
    <r>
      <rPr>
        <sz val="11"/>
        <color rgb="FF000000"/>
        <rFont val="Calibri"/>
        <family val="2"/>
      </rPr>
      <t>22/11/2023</t>
    </r>
  </si>
  <si>
    <r>
      <rPr>
        <b/>
        <sz val="11"/>
        <color rgb="FFC00000"/>
        <rFont val="Calibri"/>
        <family val="2"/>
      </rPr>
      <t>PAGO No. 01:</t>
    </r>
    <r>
      <rPr>
        <sz val="11"/>
        <color rgb="FF000000"/>
        <rFont val="Calibri"/>
        <family val="2"/>
      </rPr>
      <t xml:space="preserve"> $ 11.154.835
                               </t>
    </r>
    <r>
      <rPr>
        <b/>
        <u/>
        <sz val="11"/>
        <color rgb="FFC00000"/>
        <rFont val="Calibri"/>
        <family val="2"/>
      </rPr>
      <t xml:space="preserve"> NETO A PAGAR: </t>
    </r>
    <r>
      <rPr>
        <sz val="11"/>
        <color rgb="FFC00000"/>
        <rFont val="Calibri"/>
        <family val="2"/>
      </rPr>
      <t xml:space="preserve">$10.213.704
</t>
    </r>
    <r>
      <rPr>
        <b/>
        <u/>
        <sz val="11"/>
        <color rgb="FFC00000"/>
        <rFont val="Calibri"/>
        <family val="2"/>
      </rPr>
      <t xml:space="preserve">
PAGO No. 02: </t>
    </r>
    <r>
      <rPr>
        <sz val="11"/>
        <color rgb="FF000000"/>
        <rFont val="Calibri"/>
        <family val="2"/>
      </rPr>
      <t xml:space="preserve">$ 6.184.220
</t>
    </r>
    <r>
      <rPr>
        <b/>
        <sz val="11"/>
        <color rgb="FF000000"/>
        <rFont val="Calibri"/>
        <family val="2"/>
      </rPr>
      <t xml:space="preserve">                                </t>
    </r>
    <r>
      <rPr>
        <b/>
        <u/>
        <sz val="11"/>
        <color rgb="FFC00000"/>
        <rFont val="Calibri"/>
        <family val="2"/>
      </rPr>
      <t xml:space="preserve">NETO A PAGAR: </t>
    </r>
    <r>
      <rPr>
        <sz val="11"/>
        <color rgb="FFC00000"/>
        <rFont val="Calibri"/>
        <family val="2"/>
      </rPr>
      <t xml:space="preserve">$ 5.662.460
</t>
    </r>
    <r>
      <rPr>
        <b/>
        <u/>
        <sz val="11"/>
        <color rgb="FFC00000"/>
        <rFont val="Calibri"/>
        <family val="2"/>
      </rPr>
      <t xml:space="preserve">
PAGO No. 03:</t>
    </r>
    <r>
      <rPr>
        <sz val="11"/>
        <color rgb="FFC00000"/>
        <rFont val="Calibri"/>
        <family val="2"/>
      </rPr>
      <t xml:space="preserve"> </t>
    </r>
    <r>
      <rPr>
        <sz val="11"/>
        <color rgb="FF000000"/>
        <rFont val="Calibri"/>
        <family val="2"/>
      </rPr>
      <t xml:space="preserve">$ 77.141.483
</t>
    </r>
    <r>
      <rPr>
        <b/>
        <sz val="11"/>
        <color rgb="FF000000"/>
        <rFont val="Calibri"/>
        <family val="2"/>
      </rPr>
      <t xml:space="preserve">                                </t>
    </r>
    <r>
      <rPr>
        <b/>
        <u/>
        <sz val="11"/>
        <color rgb="FFC00000"/>
        <rFont val="Calibri"/>
        <family val="2"/>
      </rPr>
      <t xml:space="preserve">NETO A PAGAR: </t>
    </r>
    <r>
      <rPr>
        <sz val="11"/>
        <color rgb="FFC00000"/>
        <rFont val="Calibri"/>
        <family val="2"/>
      </rPr>
      <t xml:space="preserve">$ 70.633.075
</t>
    </r>
    <r>
      <rPr>
        <b/>
        <u/>
        <sz val="11"/>
        <color rgb="FFC00000"/>
        <rFont val="Calibri"/>
        <family val="2"/>
      </rPr>
      <t xml:space="preserve">
PAGO No. 04: </t>
    </r>
    <r>
      <rPr>
        <b/>
        <sz val="11"/>
        <color rgb="FF000000"/>
        <rFont val="Calibri"/>
        <family val="2"/>
      </rPr>
      <t xml:space="preserve"> </t>
    </r>
    <r>
      <rPr>
        <sz val="11"/>
        <color rgb="FF000000"/>
        <rFont val="Calibri"/>
        <family val="2"/>
      </rPr>
      <t xml:space="preserve">$ 69.177.437,00
</t>
    </r>
    <r>
      <rPr>
        <b/>
        <sz val="11"/>
        <color rgb="FF000000"/>
        <rFont val="Calibri"/>
        <family val="2"/>
      </rPr>
      <t xml:space="preserve">                               </t>
    </r>
    <r>
      <rPr>
        <b/>
        <sz val="11"/>
        <color rgb="FFC00000"/>
        <rFont val="Calibri"/>
        <family val="2"/>
      </rPr>
      <t xml:space="preserve"> </t>
    </r>
    <r>
      <rPr>
        <b/>
        <u/>
        <sz val="11"/>
        <color rgb="FFC00000"/>
        <rFont val="Calibri"/>
        <family val="2"/>
      </rPr>
      <t xml:space="preserve">NETO A PAGAR: </t>
    </r>
    <r>
      <rPr>
        <sz val="11"/>
        <color rgb="FFC00000"/>
        <rFont val="Calibri"/>
        <family val="2"/>
      </rPr>
      <t xml:space="preserve">$ 63.340.953
</t>
    </r>
    <r>
      <rPr>
        <b/>
        <u/>
        <sz val="11"/>
        <color rgb="FFC00000"/>
        <rFont val="Calibri"/>
        <family val="2"/>
      </rPr>
      <t xml:space="preserve">
PAGO No. 05: </t>
    </r>
    <r>
      <rPr>
        <sz val="11"/>
        <color rgb="FF000000"/>
        <rFont val="Calibri"/>
        <family val="2"/>
      </rPr>
      <t xml:space="preserve">$ 56.779.639
</t>
    </r>
    <r>
      <rPr>
        <b/>
        <sz val="11"/>
        <color rgb="FF000000"/>
        <rFont val="Calibri"/>
        <family val="2"/>
      </rPr>
      <t xml:space="preserve">                               </t>
    </r>
    <r>
      <rPr>
        <b/>
        <u/>
        <sz val="11"/>
        <color rgb="FF000000"/>
        <rFont val="Calibri"/>
        <family val="2"/>
      </rPr>
      <t xml:space="preserve"> </t>
    </r>
    <r>
      <rPr>
        <b/>
        <u/>
        <sz val="11"/>
        <color rgb="FFC00000"/>
        <rFont val="Calibri"/>
        <family val="2"/>
      </rPr>
      <t xml:space="preserve">NETO A PAGAR: </t>
    </r>
    <r>
      <rPr>
        <sz val="11"/>
        <color rgb="FFC00000"/>
        <rFont val="Calibri"/>
        <family val="2"/>
      </rPr>
      <t xml:space="preserve">$ 51.989.156
</t>
    </r>
    <r>
      <rPr>
        <sz val="11"/>
        <color rgb="FF000000"/>
        <rFont val="Calibri"/>
        <family val="2"/>
      </rPr>
      <t xml:space="preserve">
</t>
    </r>
    <r>
      <rPr>
        <b/>
        <u/>
        <sz val="11"/>
        <color rgb="FFC00000"/>
        <rFont val="Calibri"/>
        <family val="2"/>
      </rPr>
      <t>PAGO No. 06:</t>
    </r>
    <r>
      <rPr>
        <sz val="11"/>
        <color rgb="FF000000"/>
        <rFont val="Calibri"/>
        <family val="2"/>
      </rPr>
      <t xml:space="preserve"> $ 31.077.248
                                </t>
    </r>
    <r>
      <rPr>
        <b/>
        <u/>
        <sz val="11"/>
        <color rgb="FFC00000"/>
        <rFont val="Calibri"/>
        <family val="2"/>
      </rPr>
      <t xml:space="preserve">NETO A PAGAR: </t>
    </r>
    <r>
      <rPr>
        <sz val="11"/>
        <color rgb="FFC00000"/>
        <rFont val="Calibri"/>
        <family val="2"/>
      </rPr>
      <t xml:space="preserve">$ 28.409.305
</t>
    </r>
    <r>
      <rPr>
        <sz val="11"/>
        <color rgb="FF000000"/>
        <rFont val="Calibri"/>
        <family val="2"/>
      </rPr>
      <t xml:space="preserve">
</t>
    </r>
    <r>
      <rPr>
        <b/>
        <u/>
        <sz val="11"/>
        <color rgb="FFC00000"/>
        <rFont val="Calibri"/>
        <family val="2"/>
      </rPr>
      <t>PAGO No. 07</t>
    </r>
    <r>
      <rPr>
        <sz val="11"/>
        <color rgb="FF000000"/>
        <rFont val="Calibri"/>
        <family val="2"/>
      </rPr>
      <t xml:space="preserve">: $ 54.359.862
                               </t>
    </r>
    <r>
      <rPr>
        <b/>
        <u/>
        <sz val="11"/>
        <color rgb="FFC00000"/>
        <rFont val="Calibri"/>
        <family val="2"/>
      </rPr>
      <t xml:space="preserve"> NETO A PAGAR: </t>
    </r>
    <r>
      <rPr>
        <sz val="11"/>
        <color rgb="FFC00000"/>
        <rFont val="Calibri"/>
        <family val="2"/>
      </rPr>
      <t xml:space="preserve">$ 49.693.136
</t>
    </r>
    <r>
      <rPr>
        <b/>
        <sz val="11"/>
        <color rgb="FFC00000"/>
        <rFont val="Calibri"/>
        <family val="2"/>
      </rPr>
      <t xml:space="preserve">
</t>
    </r>
    <r>
      <rPr>
        <b/>
        <u/>
        <sz val="11"/>
        <color rgb="FFC00000"/>
        <rFont val="Calibri"/>
        <family val="2"/>
      </rPr>
      <t>PAGO No. 08:</t>
    </r>
    <r>
      <rPr>
        <b/>
        <sz val="11"/>
        <color rgb="FFC00000"/>
        <rFont val="Calibri"/>
        <family val="2"/>
      </rPr>
      <t xml:space="preserve"> </t>
    </r>
    <r>
      <rPr>
        <sz val="11"/>
        <color rgb="FF000000"/>
        <rFont val="Calibri"/>
        <family val="2"/>
      </rPr>
      <t xml:space="preserve">$ 23.751.171
</t>
    </r>
    <r>
      <rPr>
        <b/>
        <sz val="11"/>
        <color rgb="FFC00000"/>
        <rFont val="Calibri"/>
        <family val="2"/>
      </rPr>
      <t xml:space="preserve">                                NETO A PAGAR: </t>
    </r>
    <r>
      <rPr>
        <sz val="11"/>
        <color rgb="FFC00000"/>
        <rFont val="Calibri"/>
        <family val="2"/>
      </rPr>
      <t xml:space="preserve">$ 21.712.162
</t>
    </r>
    <r>
      <rPr>
        <b/>
        <sz val="11"/>
        <color rgb="FFC00000"/>
        <rFont val="Calibri"/>
        <family val="2"/>
      </rPr>
      <t xml:space="preserve">PAGO No. 09 CONTRA LIQUIDACIÓN: </t>
    </r>
    <r>
      <rPr>
        <sz val="11"/>
        <color rgb="FF000000"/>
        <rFont val="Calibri"/>
        <family val="2"/>
      </rPr>
      <t xml:space="preserve">$ 36.625.099
</t>
    </r>
    <r>
      <rPr>
        <sz val="11"/>
        <color rgb="FFC00000"/>
        <rFont val="Calibri"/>
        <family val="2"/>
      </rPr>
      <t xml:space="preserve">                                
</t>
    </r>
  </si>
  <si>
    <t>Realizar la interventoria, tecnica, finaciera, ambiental y social de la Intervenir 2 Kilómetros/Carril de malla vial rural con acciones de 
construcción y/o conservación</t>
  </si>
  <si>
    <t xml:space="preserve">DIEGO MANUEL SALGADO  (TÉCNICO)
SANDRA SALAMANCA (LIQUIDACIÓN)
</t>
  </si>
  <si>
    <t xml:space="preserve">                                                                                                                                                                                                                                                                                                 </t>
  </si>
  <si>
    <t>CONVENIO INTERADMINISTRATIVO IDRD-STC-2690-2021</t>
  </si>
  <si>
    <t>CONTRATACIÓN DIRECTA</t>
  </si>
  <si>
    <t>AUNAR LOS ESFUERZOS TECNICOS Y ADMINISTRATIVOS PARA LA CONSTRUCCIÓN DEL PARQUE URBANIZACIÓN EL CHICÓ, CÓDIGO IDRD 02-231, LOCALIDAD DE CHAPINERO, DEL DISTRITO CAPITAL.</t>
  </si>
  <si>
    <t>IDRD-STC-2690-2021</t>
  </si>
  <si>
    <t>ENTREGA DE ESTUDIOS Y DISEÑOS TÉCNICOS Y ADMINISTRATIVOS PARA LA CONSTRUCCIÓN DEL PARQUE URBANIZACIÓN EL CHICÓ.</t>
  </si>
  <si>
    <t>BLANCA INÉS DURÁN HERNÁNDEZ - DIRECTORA GENERAL IDRD
OSCAR YESID RAMOS CALDERÓN - ALCALDE LOCAL DE CHAPINERO</t>
  </si>
  <si>
    <t>https://www.secop.gov.co/CO1BusinessLine/Tendering/ContractNoticeView/Index?prevCtxLbl=Buscar+procesos&amp;prevCtxUrl=https%3a%2f%2fwww.secop.gov.co%3a443%2fCO1BusinessLine%2fTendering%2fContractNoticeManagement%2fIndex&amp;notice=CO1.NTC.2386301</t>
  </si>
  <si>
    <t>PROCESO ADJUDICADO Y CELEBRADO</t>
  </si>
  <si>
    <t>15 MESES</t>
  </si>
  <si>
    <t xml:space="preserve">1. Suspensión 1: 30 días (2 de mayo de 2022 al 2 de junio de 2022)
2. Prórroga 1: 270 días (6 de mayo de 2023 al 5 de febrero de 2024)
3. Prórroga 2: 180 días (6 de febrero de 2024 al 5 de agosto de 2024)
</t>
  </si>
  <si>
    <t>CONVENIO A CERO PESOS</t>
  </si>
  <si>
    <t>ARQ. MARIA ALEJANDRA JIMÉNEZ (TECNICO)</t>
  </si>
  <si>
    <r>
      <rPr>
        <b/>
        <sz val="11"/>
        <color rgb="FF000000"/>
        <rFont val="Calibri"/>
        <family val="2"/>
      </rPr>
      <t xml:space="preserve">Contrato de obra IDRD No. 2924 de 2022
</t>
    </r>
    <r>
      <rPr>
        <sz val="11"/>
        <color rgb="FF000000"/>
        <rFont val="Calibri"/>
        <family val="2"/>
      </rPr>
      <t xml:space="preserve">Contratista: Consorcio Sierra S.A.S
</t>
    </r>
    <r>
      <rPr>
        <b/>
        <sz val="11"/>
        <color rgb="FF000000"/>
        <rFont val="Calibri"/>
        <family val="2"/>
      </rPr>
      <t xml:space="preserve">Contrato de interventoría IDRD No. 3101 de 2022
</t>
    </r>
    <r>
      <rPr>
        <sz val="11"/>
        <color rgb="FF000000"/>
        <rFont val="Calibri"/>
        <family val="2"/>
      </rPr>
      <t>Comtratista: R&amp;M Construciones e Interventoría S.A.S</t>
    </r>
  </si>
  <si>
    <t>CONTRATO DE OBRA PÚBLICA
No. DE CONTRATO IDRD-CTO-2924-2022</t>
  </si>
  <si>
    <t>CONTRATAR POR EL SISTEMA DE PRECIOS UNITARIOS FIJOS LAS OBRAS DEL PARQUE URBANIZACIÓN EL CHICÓ, CÓDIGO IDRD 02-231, LOCALIDAD DE CHAPINERO</t>
  </si>
  <si>
    <t>IDRD-DG-LP-047-2022</t>
  </si>
  <si>
    <t>CONSTRUCCIÓN Y DOTACIÓN DE PARQUE</t>
  </si>
  <si>
    <r>
      <rPr>
        <sz val="11"/>
        <color rgb="FF000000"/>
        <rFont val="Calibri"/>
        <family val="2"/>
      </rPr>
      <t xml:space="preserve">Nombre del contratista: CONSORCIO SIERRA
Nit </t>
    </r>
    <r>
      <rPr>
        <sz val="11"/>
        <color rgb="FFFF0000"/>
        <rFont val="Calibri"/>
        <family val="2"/>
      </rPr>
      <t xml:space="preserve">900.053.011-3
</t>
    </r>
    <r>
      <rPr>
        <sz val="11"/>
        <color rgb="FF000000"/>
        <rFont val="Calibri"/>
        <family val="2"/>
      </rPr>
      <t xml:space="preserve">Nombre del representante legal JOSE LUIS RADA RAYO
</t>
    </r>
    <r>
      <rPr>
        <sz val="11"/>
        <color rgb="FFFF0000"/>
        <rFont val="Calibri"/>
        <family val="2"/>
      </rPr>
      <t xml:space="preserve">CEL.3173906947
C. C. No. 79.316.195 de Bogotá D.C.
Dirección Carrera 40B No. 1H – 44
Correo electrónico magyhen@hotmail.com
Teléfono 601 2361723 
</t>
    </r>
    <r>
      <rPr>
        <sz val="11"/>
        <color rgb="FF000000"/>
        <rFont val="Calibri"/>
        <family val="2"/>
      </rPr>
      <t>Ciudad Bogotá D.C</t>
    </r>
  </si>
  <si>
    <t>EN LIQUIDACIÓN</t>
  </si>
  <si>
    <t>https://www.secop.gov.co/CO1BusinessLine/Tendering/ContractNoticeView/Index?prevCtxLbl=Buscar+procesos&amp;prevCtxUrl=https%3a%2f%2fwww.secop.gov.co%3a443%2fCO1BusinessLine%2fTendering%2fContractNoticeManagement%2fIndex&amp;notice=CO1.NTC.3275248</t>
  </si>
  <si>
    <t>6 MESES</t>
  </si>
  <si>
    <r>
      <rPr>
        <b/>
        <sz val="11"/>
        <color rgb="FFFF0000"/>
        <rFont val="Calibri"/>
        <family val="2"/>
      </rPr>
      <t>1. Prorroga 1: (45 días) 1 mes y 15 días (Firmada el 27 de julio de 2022)
2. Suspensión 1: 20 días (12 de agosto de 2022 al 31 de agosto de 2022
3. Ampliación 1 a la suspensión 1: 30 días (1 de septiembre de 2022 al 30 de septiembre de 2022)
4. Ampliación 2 a la suspensión 1: 17 días (1 de octubre de 2022 al 17 de octubre de 2022)
5. Ampliación 3 a la suspensión 1: 30 días (18 de octubre de 2022 al 16 de noviembre de 2022)
6. Suspensión 2: 15 días (5 de diciembre de 2022 al 19 de diciembre de 2022</t>
    </r>
    <r>
      <rPr>
        <sz val="11"/>
        <color rgb="FFFF0000"/>
        <rFont val="Calibri"/>
        <family val="2"/>
      </rPr>
      <t xml:space="preserve">)
</t>
    </r>
  </si>
  <si>
    <t>CONCURSO DE MÉRITOS ABIERTO
No. DE CONTRATO IDRD-CTO-3101-2022</t>
  </si>
  <si>
    <t>REALIZAR LA INTERVENTORÍA TÉCNICA, ADMINISTRATIVA, CONTABLE, FINANCIERA, SOCIAL, AMBIENTAL, SST Y JURÍDICA A LAS OBRAS DE CONSTRUCCIÓN DEL PARQUE URBANIZACIÓN EL CHICÓ, CÓDIGO IDRD 02-231, LOCALIDAD DE CHAPINERO.</t>
  </si>
  <si>
    <t>IDRD-SG-CM-066-2022</t>
  </si>
  <si>
    <r>
      <rPr>
        <sz val="11"/>
        <color rgb="FFFF0000"/>
        <rFont val="Calibri"/>
        <family val="2"/>
      </rPr>
      <t xml:space="preserve">Nombre del contratista: CONSORCIO SIERRA
Nit 900.053.011-3
</t>
    </r>
    <r>
      <rPr>
        <sz val="11"/>
        <color rgb="FF000000"/>
        <rFont val="Calibri"/>
        <family val="2"/>
      </rPr>
      <t xml:space="preserve">Nombre del representante legal MARGARITA GÓMEZ GÓMEZ
</t>
    </r>
    <r>
      <rPr>
        <sz val="11"/>
        <color rgb="FFFF0000"/>
        <rFont val="Calibri"/>
        <family val="2"/>
      </rPr>
      <t xml:space="preserve">CEL.3173906947
C. C. No. 79.316.195 de Bogotá D.C.
Dirección Carrera 40B No. 1H – 44
Correo electrónico magyhen@hotmail.com
Teléfono 601 2361723 
</t>
    </r>
    <r>
      <rPr>
        <sz val="11"/>
        <color rgb="FF000000"/>
        <rFont val="Calibri"/>
        <family val="2"/>
      </rPr>
      <t>Ciudad Bogotá D.C</t>
    </r>
  </si>
  <si>
    <t>https://www.secop.gov.co/CO1BusinessLine/Tendering/ContractNoticeView/Index?prevCtxLbl=Buscar+procesos&amp;prevCtxUrl=https%3a%2f%2fwww.secop.gov.co%3a443%2fCO1BusinessLine%2fTendering%2fContractNoticeManagement%2fIndex&amp;notice=CO1.NTC.3354573</t>
  </si>
  <si>
    <t>159-2022</t>
  </si>
  <si>
    <t>LICITACION PÚBLICA</t>
  </si>
  <si>
    <t>EJECUTAR A MONTO AGOTABLE, POR PRECIOS UNITARIOS FIJOS, SIN FORMULA DE REAJUSTE, OBRAS Y ACTIVIDADES PARA LA CONSERVACIÓN DE LA INFRAESTRUCTURA VIAL URBANA DE LA LOCALIDAD DE CHAPINERO, EN BOGOTÁ, D.C</t>
  </si>
  <si>
    <t>FDLCH-LP-001-2022</t>
  </si>
  <si>
    <t>UNION TEMPORAL BRAPO
NIT: 901.617.716-2
Cedido a: Unión temporal ZPPM
NIT: 901.698.776-0</t>
  </si>
  <si>
    <t>SIPSE OBRA 72266</t>
  </si>
  <si>
    <t>ACTIVO</t>
  </si>
  <si>
    <t>https://community.secop.gov.co/Public/Tendering/OpportunityDetail/Index?noticeUID=CO1.NTC.2951417&amp;isFromPublicArea=True&amp;isModal=False</t>
  </si>
  <si>
    <t>https://community.secop.gov.co/Public/Tendering/OpportunityDetail/Index?noticeUID=CO1.NTC.2977809&amp;isFromPublicArea=True&amp;isModal=False</t>
  </si>
  <si>
    <t>ADJUDICADO</t>
  </si>
  <si>
    <r>
      <rPr>
        <b/>
        <sz val="10"/>
        <color rgb="FFC00000"/>
        <rFont val="Calibri"/>
      </rPr>
      <t xml:space="preserve">SUSPENSIÓN No. 01 QUINCE (15) DIAS 
</t>
    </r>
    <r>
      <rPr>
        <b/>
        <sz val="10"/>
        <color rgb="FF000000"/>
        <rFont val="Calibri"/>
      </rPr>
      <t xml:space="preserve">26/10/2022 - 09-11-2022
</t>
    </r>
    <r>
      <rPr>
        <b/>
        <sz val="10"/>
        <color rgb="FFC00000"/>
        <rFont val="Calibri"/>
      </rPr>
      <t xml:space="preserve">AMPLIACIÓN No. 1 DE LA SUSPENSIÓN No. 01 TREINTA (30) DIAS 
</t>
    </r>
    <r>
      <rPr>
        <b/>
        <sz val="10"/>
        <color rgb="FF000000"/>
        <rFont val="Calibri"/>
      </rPr>
      <t xml:space="preserve">10/11/2022 - 09-12-2022
</t>
    </r>
    <r>
      <rPr>
        <b/>
        <sz val="10"/>
        <color rgb="FFC00000"/>
        <rFont val="Calibri"/>
      </rPr>
      <t xml:space="preserve">AMPLIACIÓN No. 2 DE LA SUSPENSIÓN No. 01 QUINCE (15) DIAS 
</t>
    </r>
    <r>
      <rPr>
        <b/>
        <sz val="10"/>
        <color rgb="FF000000"/>
        <rFont val="Calibri"/>
      </rPr>
      <t xml:space="preserve">12/12/2022 - 26-12-2022
</t>
    </r>
    <r>
      <rPr>
        <b/>
        <sz val="10"/>
        <color rgb="FFC00000"/>
        <rFont val="Calibri"/>
      </rPr>
      <t xml:space="preserve">AMPLIACIÓN No. 3 DE LA SUSPENSIÓN No. 01 QUINCE (15) DIAS 
</t>
    </r>
    <r>
      <rPr>
        <b/>
        <sz val="10"/>
        <color rgb="FF000000"/>
        <rFont val="Calibri"/>
      </rPr>
      <t xml:space="preserve">27/12/2022 - 11-01-2023
</t>
    </r>
    <r>
      <rPr>
        <b/>
        <sz val="10"/>
        <color rgb="FFC00000"/>
        <rFont val="Calibri"/>
      </rPr>
      <t xml:space="preserve">AMPLIACIÓN No. 4 DE LA SUSPENSIÓN No. 01 VEINTE (20) DIAS 
</t>
    </r>
    <r>
      <rPr>
        <b/>
        <sz val="10"/>
        <color rgb="FF000000"/>
        <rFont val="Calibri"/>
      </rPr>
      <t xml:space="preserve">12/01/2023 - 31-01-2023
</t>
    </r>
    <r>
      <rPr>
        <b/>
        <sz val="10"/>
        <color rgb="FFC00000"/>
        <rFont val="Calibri"/>
      </rPr>
      <t xml:space="preserve">AMPLIACIÓN No. 5 DE LA SUSPENSIÓN No. 01 QUINCE (15) DIAS HABILES
</t>
    </r>
    <r>
      <rPr>
        <b/>
        <sz val="10"/>
        <color rgb="FF000000"/>
        <rFont val="Calibri"/>
      </rPr>
      <t xml:space="preserve">01/02/2023 - 21-02-2023
</t>
    </r>
    <r>
      <rPr>
        <b/>
        <sz val="10"/>
        <color rgb="FFC00000"/>
        <rFont val="Calibri"/>
      </rPr>
      <t xml:space="preserve">AMPLIACIÓN No. 6 DE LA SUSPENSIÓN No. 01 SIETE (07) DIAS HABILES
</t>
    </r>
    <r>
      <rPr>
        <b/>
        <sz val="10"/>
        <color rgb="FF000000"/>
        <rFont val="Calibri"/>
      </rPr>
      <t xml:space="preserve">22/02/2023 - 28-02-2023
</t>
    </r>
    <r>
      <rPr>
        <b/>
        <sz val="10"/>
        <color rgb="FFC00000"/>
        <rFont val="Calibri"/>
      </rPr>
      <t xml:space="preserve">AMPLIACIÓN No. 7 DE LA SUSPENSIÓN No. 01 QUINCE (15) DIAS HABILES
</t>
    </r>
    <r>
      <rPr>
        <b/>
        <sz val="10"/>
        <color rgb="FF000000"/>
        <rFont val="Calibri"/>
      </rPr>
      <t xml:space="preserve">01/03/2023 - 22-03-2023
</t>
    </r>
    <r>
      <rPr>
        <b/>
        <sz val="10"/>
        <color rgb="FFC00000"/>
        <rFont val="Calibri"/>
      </rPr>
      <t xml:space="preserve">PRÓRROGA 1 
</t>
    </r>
    <r>
      <rPr>
        <b/>
        <sz val="10"/>
        <color rgb="FF000000"/>
        <rFont val="Calibri"/>
      </rPr>
      <t xml:space="preserve">DESDE EL 21 DE SEPTIEMBRE DE 2023 AL 20 DE
OCTUBRE DE 2023 (30 DIAS)
</t>
    </r>
    <r>
      <rPr>
        <b/>
        <sz val="10"/>
        <color rgb="FFC00000"/>
        <rFont val="Calibri"/>
      </rPr>
      <t xml:space="preserve">
</t>
    </r>
  </si>
  <si>
    <t>Segurexpo S.A. Compañía de Seguros.
# DE POLIZA 1200
# DE POLIZA 149344</t>
  </si>
  <si>
    <t>ANEXO 2, POLOZA #1200
ANEXO 2, POLIZA # 149344</t>
  </si>
  <si>
    <t>*CUMPLIMIENTO DEL CONTRATO: 
VALOR ASEGURADO: $1,109,076,721.50
VIGENCIAS: DESDE 12/04/2023 HASTA 12/05/2024
*PAGO DE SALARIOS PRESTACIONES SOCIALES:
 VALOR ASEGURADO: $369,692,240.50
VIGENCIAS: 12/04/2023HASTA 12/11/2026
*ESTABILIDAD Y CALIDAD DE LA OBRA: 
VALOR ASEGURADO: $1,109,076,721.50
VIGENCIAS: DESDE 12/11/2023 HASTA 12/11/2028
BUEN MANEJO DEL ANTICIPO: 
VALOR ASEGURADO: $739,384,481.00
VIGENCIAS: DESDE 12/04/2023 HASTA 12/05/2024
CALIDAD DEL BIEN SERVICIO: 
VALOR ASEGURADO: $1,109,076,721.50
VIGENCIAS: DESDE 12/11/2023 HASTA 112/11/2028</t>
  </si>
  <si>
    <r>
      <rPr>
        <b/>
        <sz val="11"/>
        <color rgb="FFC00000"/>
        <rFont val="Calibri"/>
        <family val="2"/>
      </rPr>
      <t>ANTICIPO</t>
    </r>
    <r>
      <rPr>
        <sz val="11"/>
        <color theme="1"/>
        <rFont val="Calibri"/>
        <family val="2"/>
      </rPr>
      <t>:16/06/2023</t>
    </r>
  </si>
  <si>
    <t>ANTICIPO:$739.384.481</t>
  </si>
  <si>
    <t>ABIERTO</t>
  </si>
  <si>
    <t xml:space="preserve">0,4 km/Carril conservacion de malla vial Urbana de la Localdad </t>
  </si>
  <si>
    <t>Fabian Andres Cardona</t>
  </si>
  <si>
    <t>Se impuso multa por etapa preliminar y etapa de obra por $184.846.120 (Resol. 419 del 01/11/2023 ratificada bajo la Resol. 491 del 05/12/2023)  y a su vez se multó al  contratista por cláusula penal pór la suma de $924.230.601,5; además de la imposición de la multa por la garantia de buen manejo y correcta inversión del anticipo por la suma de $209.615.500, multas sancionadas bajo la Resol. 501 del 13/12/2023 y ratificada bajo la Resol. 521 del 20/12/2023.</t>
  </si>
  <si>
    <t xml:space="preserve">Pago de multas impuestas,pagadas el 6 de marzo de 2024 por parte de la aseguradora Segurexpo de Colombias SA </t>
  </si>
  <si>
    <t>177-2022</t>
  </si>
  <si>
    <t>concurso de meritos</t>
  </si>
  <si>
    <t xml:space="preserve">INTERVENTORÍA TECNICA, ADMINISTRATIVA, LEGAL, FINANCIERA, SOCIAL, AMBIENTAL Y SISTEMA DE SEGURIDAD Y SALUD EN EL TRABAJO - SG-SST, DEL CONTRATO DE OBRA QUE SE DERIVE DE LA LICITAClON PÚBLICA O LA QUE HAGA SUS VECES, QUE REFIERE A “EJECUTAR A MONTO AGOTABLE, POR PRECIOS UNITARIOS FIJOS, SIN FORMULA DE REAJUSTE, OBRAS Y ACTIVIDADES PARA LA CONSERVACION DE LA INFRAESTRUCTURA VIAL URBANA DE LA LOCALIDAD DE CHAPINERO, EN BOGOTA, D.C
</t>
  </si>
  <si>
    <t>FDLCH-CM-001-2022</t>
  </si>
  <si>
    <t xml:space="preserve"> CONSULTORES DONOVAN SAS
</t>
  </si>
  <si>
    <t>SIPSE INTERVENTORÍA 72881</t>
  </si>
  <si>
    <t>activo</t>
  </si>
  <si>
    <t>https://www.secop.gov.co/CO1BusinessLine/Tendering/ContractNoticeView/Index?prevCtxLbl=Buscar+procesos&amp;prevCtxUrl=https%3a%2f%2fwww.secop.gov.co%3a443%2fCO1BusinessLine%2fTendering%2fContractNoticeManagement%2fIndex&amp;notice=CO1.NTC.3017832</t>
  </si>
  <si>
    <t>https://community.secop.gov.co/Public/Tendering/OpportunityDetail/Index?noticeUID=CO1.NTC.3017832&amp;isFromPublicArea=True&amp;isModal=False</t>
  </si>
  <si>
    <r>
      <rPr>
        <b/>
        <sz val="11"/>
        <color rgb="FFC00000"/>
        <rFont val="Calibri"/>
        <family val="2"/>
      </rPr>
      <t xml:space="preserve">SUSPENSIÓN No. 01 QUINCE (15) DIAS 
</t>
    </r>
    <r>
      <rPr>
        <sz val="11"/>
        <color rgb="FF000000"/>
        <rFont val="Calibri"/>
        <family val="2"/>
      </rPr>
      <t xml:space="preserve">26/10/2022 - 09-11-2022
</t>
    </r>
    <r>
      <rPr>
        <b/>
        <sz val="11"/>
        <color rgb="FFC00000"/>
        <rFont val="Calibri"/>
        <family val="2"/>
      </rPr>
      <t>AMPLIACIÓN No. 1 DE LA SUSPENSIÓN No. 01</t>
    </r>
    <r>
      <rPr>
        <sz val="11"/>
        <color rgb="FF000000"/>
        <rFont val="Calibri"/>
        <family val="2"/>
      </rPr>
      <t xml:space="preserve"> TREINTA (30) DIAS 
10/11/2022 - 09-12-2022
</t>
    </r>
    <r>
      <rPr>
        <b/>
        <sz val="11"/>
        <color rgb="FFC00000"/>
        <rFont val="Calibri"/>
        <family val="2"/>
      </rPr>
      <t>AMPLIACIÓN No. 2 DE LA SUSPENSIÓN No. 01</t>
    </r>
    <r>
      <rPr>
        <sz val="11"/>
        <color rgb="FF000000"/>
        <rFont val="Calibri"/>
        <family val="2"/>
      </rPr>
      <t xml:space="preserve"> QUINCE (15) DIAS 
12/12/2022 - 26-12-2022
</t>
    </r>
    <r>
      <rPr>
        <b/>
        <sz val="11"/>
        <color rgb="FFC00000"/>
        <rFont val="Calibri"/>
        <family val="2"/>
      </rPr>
      <t>AMPLIACIÓN No. 3 DE LA SUSPENSIÓN No. 01</t>
    </r>
    <r>
      <rPr>
        <sz val="11"/>
        <color rgb="FF000000"/>
        <rFont val="Calibri"/>
        <family val="2"/>
      </rPr>
      <t xml:space="preserve"> QUINCE (15) DIAS 
27/12/2022 - 11-01-2023
</t>
    </r>
    <r>
      <rPr>
        <b/>
        <sz val="11"/>
        <color rgb="FFC00000"/>
        <rFont val="Calibri"/>
        <family val="2"/>
      </rPr>
      <t>AMPLIACIÓN No. 4 DE LA SUSPENSIÓN No. 01</t>
    </r>
    <r>
      <rPr>
        <sz val="11"/>
        <color rgb="FF000000"/>
        <rFont val="Calibri"/>
        <family val="2"/>
      </rPr>
      <t xml:space="preserve"> VEINTE (20) DIAS 
12/01/2023 - 31-01-2023
</t>
    </r>
    <r>
      <rPr>
        <b/>
        <sz val="11"/>
        <color rgb="FFC00000"/>
        <rFont val="Calibri"/>
        <family val="2"/>
      </rPr>
      <t>AMPLIACIÓN No. 5 DE LA SUSPENSIÓN No. 01</t>
    </r>
    <r>
      <rPr>
        <sz val="11"/>
        <color rgb="FF000000"/>
        <rFont val="Calibri"/>
        <family val="2"/>
      </rPr>
      <t xml:space="preserve"> QUINCE (15) DIAS HABILES
01/02/2023 - 21-02-2023
</t>
    </r>
    <r>
      <rPr>
        <b/>
        <sz val="11"/>
        <color rgb="FFC00000"/>
        <rFont val="Calibri"/>
        <family val="2"/>
      </rPr>
      <t>AMPLIACIÓN No. 6 DE LA SUSPENSIÓN No. 01</t>
    </r>
    <r>
      <rPr>
        <sz val="11"/>
        <color rgb="FF000000"/>
        <rFont val="Calibri"/>
        <family val="2"/>
      </rPr>
      <t xml:space="preserve"> SIETE (07) DIAS HABILES
22/02/2023 - 28-02-2023
</t>
    </r>
    <r>
      <rPr>
        <b/>
        <sz val="11"/>
        <color rgb="FFC00000"/>
        <rFont val="Calibri"/>
        <family val="2"/>
      </rPr>
      <t>AMPLIACIÓN No. 7 DE LA SUSPENSIÓN No. 01</t>
    </r>
    <r>
      <rPr>
        <sz val="11"/>
        <color rgb="FF000000"/>
        <rFont val="Calibri"/>
        <family val="2"/>
      </rPr>
      <t xml:space="preserve"> QUINCE (15) DIAS HABILES
01/03/2023 - 22-03-2023
</t>
    </r>
    <r>
      <rPr>
        <b/>
        <sz val="11"/>
        <color rgb="FFC00000"/>
        <rFont val="Calibri"/>
        <family val="2"/>
      </rPr>
      <t xml:space="preserve">PRÓRROGA 1 
</t>
    </r>
    <r>
      <rPr>
        <sz val="11"/>
        <color rgb="FF000000"/>
        <rFont val="Calibri"/>
        <family val="2"/>
      </rPr>
      <t>DESDE EL 21 DE SEPTIEMBRE DE 2023 AL 20 DE
OCTUBRE DE 2023 (30 DIAS)</t>
    </r>
  </si>
  <si>
    <t>Seguros del Estado #Poliza 36-44-101054642</t>
  </si>
  <si>
    <t>ANEXO 4 , 36-44-101054642</t>
  </si>
  <si>
    <t>*CUMPLIMIENTO DEL CONTRATO: 
VALOR ASEGURADO: $109.700.435
VIGENCIAS: DESDE 31/08/2022 HASTA 20/04/2024
*PAGO DE SALARIOS PRESTACIONES SOCIALES:
 VALOR ASEGURADO: $27.425.108
VIGENCIAS: 31/08/2022 HASTA 20/10/2026
*CALIDAD DEL SERVICIO: 
VALOR ASEGURADO: $109.700.435
VIGENCIAS: DESDE 31/03/2023 HASTA 31/03/2028</t>
  </si>
  <si>
    <t>PAGO 1 : $188.023.570 
FECHA: 25-08-2023 
PAGO 2: $86.177.420 
FECHA: 22-12-2023</t>
  </si>
  <si>
    <t>201-2022</t>
  </si>
  <si>
    <t>MÍNIMA CUANTÍA</t>
  </si>
  <si>
    <t>SUMINISTRAR A MONTO AGOTABLE LOS BIENES REQUERIDOS PARA EL MANTENIMIENTO, ADECUACION Y EMBELLECIMIENTO DE ESPACIO PUBLICO, EN EL MARCO DE JUNTOS CUIDAMOS BOGOTÁ, PARA LA LOCALIDAD DE CHAPINERO</t>
  </si>
  <si>
    <t>FDLCH-PMINC-002-2022</t>
  </si>
  <si>
    <t>1734 - CHAPINERO MODELO DE MOVILIDAD INTELIGENTE</t>
  </si>
  <si>
    <t>JUNTOS CUIDAMOS BOGOTÁ</t>
  </si>
  <si>
    <t xml:space="preserve">COMERCIALIZADORA ELECTROCON SAS </t>
  </si>
  <si>
    <t>https://www.secop.gov.co/CO1BusinessLine/Tendering/ContractNoticeView/Index?prevCtxLbl=Buscar+procesos&amp;prevCtxUrl=https%3a%2f%2fwww.secop.gov.co%3a443%2fCO1BusinessLine%2fTendering%2fContractNoticeManagement%2fIndex&amp;notice=CO1.NTC.3208477</t>
  </si>
  <si>
    <t>% O SALDO POR PAGAR</t>
  </si>
  <si>
    <t>CONCURSO DE MÉRITOS</t>
  </si>
  <si>
    <t>REALIZAR LA CONSULTORÍA INTEGRAL TÉCNICA, ADMINISTRATIVA, LEGAL, FINANCIERA, AMBIENTAL, SOCIAL Y PREDIAL PARA LA ELABORACIÓN DE LOS ESTUDIOS, DISEÑOS Y TRAMITES DE LICENCIAMIENTO PARA LA CONSTRUCCIÓN DE UNA SEDE DE SALÓN COMUNAL EN LA LOCALIDAD DE CHAPINERO EN BOGOTÁ D.C</t>
  </si>
  <si>
    <t>FDLCH-CM-001-2023</t>
  </si>
  <si>
    <t>1739                               CHAPINERO LIDERADO POR LA CIUDADANÍA</t>
  </si>
  <si>
    <t>ESTUDIOS, DISEÑOS Y TRAMITES DE LICENCIAMIENTO PARA LA CONSTRUCCIÓN DE UNA SEDE DE SALÓN COMUNAL EN LA LOCALIDAD DE CHAPINERO</t>
  </si>
  <si>
    <t>ALISANDRO OCTAVIO TARAPUES R.
ALISANDRO OCTAVIO TARAPUES R.</t>
  </si>
  <si>
    <t>https://community.secop.gov.co/Public/Tendering/ContractNoticePhases/View?PPI=CO1.PPI.26525050&amp;isFromPublicArea=True&amp;isModal=False</t>
  </si>
  <si>
    <t>https://community.secop.gov.co/Public/Tendering/OpportunityDetail/Index?noticeUID=CO1.NTC.4853431&amp;isFromPublicArea=True&amp;isModal=False</t>
  </si>
  <si>
    <t>Suspendido</t>
  </si>
  <si>
    <t xml:space="preserve">Suspensión 1 
14/03/2024 AL 29/04/2024
Ampliación Suspensión 1
30/04/2025 AL 14/06/2024
Ampliación 2 Suspensión 1
15/06/2024 AL 29/07/2024
Ampliación 3 Suspensión 1
30/07/2024 AL 11/09/2024
Ampliación 4 Suspensión 1
12/09/2024 AL 24/10/2024
Ampliación 5 Suspensión 1
25/10/2024 AL 9/12/2024
Ampliación 6 Suspensión 1
10/12/2024 AL 26/01/2025
Ampliación 7 Suspensión 1
27/01/2025 AL 10/03/2025
Ampliación 8 Suspensión 1
11/03/2025 AL 24/04/2025
Ampliación 9 Suspensión 1
25/04/2025 AL 9/06/2025
Ampliación 10 Suspensión 1
10/06/2025 AL 23/07/2025
Ampliación 11 Suspensión 1
24/07/2025 AL 5/09/2025
</t>
  </si>
  <si>
    <t>SEGUROS DEL ESTADO
1-44-101274783</t>
  </si>
  <si>
    <t>Cumplimiento del contrato
Pago de salarios y prestaciones sociales
Calidad del Servicio</t>
  </si>
  <si>
    <t>CIENTO VEINTIOCHO MILLONES CUATROCIENTOS SETENTA Y CUATRO MIL NOVECIENTOS CINCUENTA Y TRES PESOS ($128.474.953 M/CTE)</t>
  </si>
  <si>
    <t>1739 “Chapinero Liderado por la Ciudadania” META: realizar ‘‘la construcción de una (1) sede de salón comunal dentro de la localidad Chapinero”,</t>
  </si>
  <si>
    <t>EN EJECUCION</t>
  </si>
  <si>
    <t>Hernan Gomez</t>
  </si>
  <si>
    <t xml:space="preserve">Contrato suspendido,  pendiente suscripcion comodato ajustado con el DADEP </t>
  </si>
  <si>
    <t>Realizacion modificacion de cambio en la forma de pago</t>
  </si>
  <si>
    <t>REALIZAR LA INTERVENTORÍA TÉCNICA, ADMINISTRATIVA, LEGAL, FINANCIERA, AMBIENTAL, SOCIAL Y PREDIAL, A LA CONSULTORÍA INTEGRAL TÉCNICA, ADMINISTRATIVA, LEGAL, FINANCIERA, AMBIENTAL, SOCIAL Y PREDIAL QUE PERMITA LA GENERACIÓN DE LOS ESTUDIOS, DISEÑOS Y TRAMITES DE LICENCIAMIENTO PARA LA CONSTRUCCIÓN DE UNA SEDE DE SALÓN COMUNAL EN LA LOCALIDAD DE CHAPINERO EN BOGOTÁ D.C.</t>
  </si>
  <si>
    <t>FDLCH-CM-003-2023</t>
  </si>
  <si>
    <t>INTERVENTORÍA PARA LA CONSTRUCCIÓN DE UNA SEDE DE SALÓN COMUNAL EN LA LOCALIDAD DE CHAPINERO</t>
  </si>
  <si>
    <t>CEYCO INGENIERIA SAS
CARLOS GABRIEL CAMACHO OBREGON</t>
  </si>
  <si>
    <t>https://community.secop.gov.co/Public/Tendering/ContractNoticePhases/View?PPI=CO1.PPI.27117785&amp;isFromPublicArea=True&amp;isModal=False</t>
  </si>
  <si>
    <t>https://community.secop.gov.co/Public/Tendering/OpportunityDetail/Index?noticeUID=CO1.NTC.4969722&amp;isFromPublicArea=True&amp;isModal=False</t>
  </si>
  <si>
    <t>SEGUROS MUNDIAL
NB-100289498</t>
  </si>
  <si>
    <t>CIENTO OCHO MILLONES OCHOCIENTOS VEINTICINCO MIL CUARENTA Y SIETE PESOS M/CTE ($108.825.047)</t>
  </si>
  <si>
    <t xml:space="preserve">Contrato principal suspendido,  pendiente suscripcion comodato ajustado con el DADEP </t>
  </si>
  <si>
    <t>LICITACIÓN PÚBLICA</t>
  </si>
  <si>
    <t>REALIZAR EL AJUSTE, COMPLEMENTACIÓN Y ACTUALIZACIÓN DE LOS ESTUDIOS Y DISEÑOS A PRECIO GLOBAL FIJO Y EJECUTAR A MONTO AGOTABLE, POR PRECIOS UNITARIOS FIJOS, OBRAS Y ACTIVIDADES PARA LA CONSERVACIÓN Y/O CONSTRUCCIÓN DE LA INFRAESTRUCTURA VIAL URBANA Y RURAL, Y ESPACIO PUBLICO DE LA LOCALIDAD DE CHAPINERO, EN BOGOTÁ, D.C</t>
  </si>
  <si>
    <t>FDLCH-LP-004-2023</t>
  </si>
  <si>
    <t>1734                           CHAPINERO MODELO DE MOVILIDAD INTELIGENTE</t>
  </si>
  <si>
    <t xml:space="preserve">CONSORCIO JH CHAPINERO
identificado con Nit.:901.764.058-3, representada legalmente por JESUS ELQUIN HERNANDEZ ROJAS, identificado con C.C. 6.774.345. </t>
  </si>
  <si>
    <t>En ejecucion</t>
  </si>
  <si>
    <t xml:space="preserve">https://community.secop.gov.co/Public/Tendering/ContractNoticePhases/View?PPI=CO1.PPI.26748372&amp;isFromPublicArea=True&amp;isModal=False
</t>
  </si>
  <si>
    <t xml:space="preserve">https://community.secop.gov.co/Public/Tendering/OpportunityDetail/Index?noticeUID=CO1.NTC.4913484&amp;isFromPublicArea=True&amp;isModal=False
</t>
  </si>
  <si>
    <t xml:space="preserve">	11/10/2023</t>
  </si>
  <si>
    <t>En Ejecucion</t>
  </si>
  <si>
    <t>12 meses</t>
  </si>
  <si>
    <t>No. 1 - 1 mes y 45 dias
No. 2 - 5.5 Meses</t>
  </si>
  <si>
    <t xml:space="preserve">SEGUROS DEL ESTADO 
33-40-101076786 </t>
  </si>
  <si>
    <t>Buen manejo y correcta inversión del anticipo, Cumplimiento del contrato, Pago de salarios, Estabilidad y calidad de la obra</t>
  </si>
  <si>
    <t>Febrero de 2025</t>
  </si>
  <si>
    <t>No. 1 - 30.743.491 
No. 2 - 179.565.001
No. 3 - 127.019.475
No. 4 - 401.884.155
No. 5 - 127.019.475
No. 6 - 347.751.732
No 7 - 106.064.030
No. 8 - 1.252.741.097
 No. 9 - 300.480.506
No. 10 - 1.019.175.619
No.11 - 224.402.152
No.12 - 232.029.074
No. 13 - 1.436.086.981
No. 14-818.833.238
No. 15-1.117.606.991
No. 16-956.466.604</t>
  </si>
  <si>
    <t xml:space="preserve"> $  8.677.869.621 </t>
  </si>
  <si>
    <t>Número de radicación 2024ER10887 - 20245210005142 y 20245210004322</t>
  </si>
  <si>
    <t>NO</t>
  </si>
  <si>
    <t>Meta Plan de Desarrollo:
0.8 km-c de Malla Vial Urbana con acciones de conservacion. 
900 m2 de Espacio Publico con acciones de conservacion. 
Componente adicional: Conservacion Malla vial Rural (Acciones de Movilidad)</t>
  </si>
  <si>
    <t>Jorge Abreo Reyes
Alejandro Reyes Restrepo (desde 16-09-2024)</t>
  </si>
  <si>
    <t>REALIZAR LA INTERVENTORÍA TÉCNICA, ADMINISTRATIVA, LEGAL, FINANCIERA, SOCIAL Y AMBIENTAL, AL CONTRATO DE OBRA PUBLICA DERIVADO DE LA LICITACIÓN PUBLICA No 004-2023, CUYO OBJETO ES "REALIZAR EL AJUSTE, COMPLEMENTACIÓN Y ACTUALIZACIÓN DE LOS ESTUDIOS Y DISEÑOS A PRECIO GLOBAL FIJO Y EJECUTAR A MONTO AGOTABLE, POR PRECIOS UNITARIOS FIJOS, OBRAS Y ACTIVIDADES PARA LA CONSERVACIÓN Y/O CONSTRUCCIÓN DE LA INFRAESTRUCTURA VIAL URBANA Y RURAL, Y ESPACIO PUBLICO DE LA LOCALIDAD DE CHAPINERO, EN BOGOTÁ, D.C"</t>
  </si>
  <si>
    <t>FDLCH-CM-004-2023</t>
  </si>
  <si>
    <t>CONSORCIO KAOR INTERVIAL CHAPINERO
CONSORCIO KAOR INTERVIAL CHAPINERO, representada legalmente por CESAR AUGUSTO CAMARGO CAMARGO, identificado con cédula de ciudadanía 80.029.202
Nit. 901.768.030-6</t>
  </si>
  <si>
    <t>https://community.secop.gov.co/Public/Tendering/OpportunityDetail/Index?noticeUID=CO1.NTC.4994107&amp;isFromPublicArea=True&amp;isModal=False</t>
  </si>
  <si>
    <t xml:space="preserve">	25/10/2023</t>
  </si>
  <si>
    <t>SEGUROS DEL ESTADO 
21-44-101429220</t>
  </si>
  <si>
    <t xml:space="preserve"> Cumplimiento del contrato,  Pago de salarios, Calidad del servicio</t>
  </si>
  <si>
    <t xml:space="preserve">No. 1 - 3.696.293 
No. 2 - 21.378.559
No. 3 - 15.084.871
No. 4 - 47.852.008
No. 5 - 15.084.871
No. 6 - 41.358.521
No 7 - 12.623.204
No. 8 - 149.094.908
 No. 9 - 
No. 10 - 
No.11 - 
No.12 - 
No. 13 - 
No. 14 - 
No. 15 - 
No. 16 - </t>
  </si>
  <si>
    <t xml:space="preserve"> $  1.032.769.109 </t>
  </si>
  <si>
    <t>FDLCH-CCO-271-2023</t>
  </si>
  <si>
    <t>CONCURSO DE MÉRITOS ABIERTO</t>
  </si>
  <si>
    <t xml:space="preserve">REALIZAR LA CONSULTORÍA PARA EL FORTALECIMIENTO TÉCNICO, ADMINISTRATIVO, FINANCIERO, PREDIAL, LEGAL Y SOCIOAMBIENTAL QUE PERMITA LA GENERACIÓN DE LOS ESTUDIOS, DISEÑOS Y TRAMITES QUE SE REQUIERAN PARA FORTALECER EL ACUEDUCTO VEREDAL DE ACUABOSQUES Y DETERMINAR ALTERNATIVAS DE MEJORA EN LAS PRACTICAS RELACIONADAS CON EL ACUEDUCTO Y ALCANTARILLADO EN EL ÁREA DE INFLUENCIA DE LA QUEBRADA SANTOS UBICADA EN LA RURALIDAD DEL VERJÓN BAJO PERTENECIENTE A LA LOCALIDAD DE CHAPINERO, BOGOTÁ D.C.
</t>
  </si>
  <si>
    <t>FDLCH-CM-005-2023</t>
  </si>
  <si>
    <t>1829: “AGUA, LÍQUIDO VITAL PARA LA RURALIDAD DE CHAPINERO”</t>
  </si>
  <si>
    <t xml:space="preserve">ACUEDUCTOS VEREDALES </t>
  </si>
  <si>
    <r>
      <rPr>
        <b/>
        <sz val="11"/>
        <color rgb="FFC00000"/>
        <rFont val="Calibri"/>
        <family val="2"/>
      </rPr>
      <t>PROYECTOS URBANOS Y CONSTRUCCIONES DEL CARIBE S.A.S.</t>
    </r>
    <r>
      <rPr>
        <sz val="11"/>
        <color rgb="FF000000"/>
        <rFont val="Calibri"/>
        <family val="2"/>
      </rPr>
      <t xml:space="preserve">  
</t>
    </r>
    <r>
      <rPr>
        <b/>
        <sz val="11"/>
        <color rgb="FF000000"/>
        <rFont val="Calibri"/>
        <family val="2"/>
      </rPr>
      <t xml:space="preserve">Representante Legal: </t>
    </r>
    <r>
      <rPr>
        <sz val="11"/>
        <color rgb="FF000000"/>
        <rFont val="Calibri"/>
        <family val="2"/>
      </rPr>
      <t xml:space="preserve">Freddy Alejandro Covilla Martínez
C.C 73.199.027 
</t>
    </r>
    <r>
      <rPr>
        <b/>
        <sz val="11"/>
        <color rgb="FF000000"/>
        <rFont val="Calibri"/>
        <family val="2"/>
      </rPr>
      <t xml:space="preserve">Correo electrónico: </t>
    </r>
    <r>
      <rPr>
        <sz val="11"/>
        <color rgb="FF000000"/>
        <rFont val="Calibri"/>
        <family val="2"/>
      </rPr>
      <t xml:space="preserve">administrativo@pucc.com.co
proyectos.uyccsas@gmail.com
</t>
    </r>
    <r>
      <rPr>
        <b/>
        <sz val="11"/>
        <color rgb="FF000000"/>
        <rFont val="Calibri"/>
        <family val="2"/>
      </rPr>
      <t xml:space="preserve">Teléfono: </t>
    </r>
    <r>
      <rPr>
        <sz val="11"/>
        <color rgb="FF000000"/>
        <rFont val="Calibri"/>
        <family val="2"/>
      </rPr>
      <t xml:space="preserve">(5) 6641888
</t>
    </r>
  </si>
  <si>
    <t>En ejecución</t>
  </si>
  <si>
    <t>https://community.secop.gov.co/Public/Tendering/ContractNoticePhases/View?PPI=CO1.PPI.27791803&amp;isFromPublicArea=True&amp;isModal=False</t>
  </si>
  <si>
    <t>https://community.secop.gov.co/Public/Tendering/OpportunityDetail/Index?noticeUID=CO1.NTC.5098885&amp;isFromPublicArea=True&amp;isModal=False</t>
  </si>
  <si>
    <t xml:space="preserve">6 meses </t>
  </si>
  <si>
    <r>
      <rPr>
        <b/>
        <sz val="11"/>
        <color rgb="FFC00000"/>
        <rFont val="Calibri"/>
      </rPr>
      <t xml:space="preserve">PRÓRROGA No. 1
</t>
    </r>
    <r>
      <rPr>
        <i/>
        <u/>
        <sz val="11"/>
        <color rgb="FF000000"/>
        <rFont val="Calibri"/>
      </rPr>
      <t xml:space="preserve">Desde el 29 de julio al 28 de septiembre de 2024
</t>
    </r>
    <r>
      <rPr>
        <b/>
        <sz val="11"/>
        <color rgb="FF000000"/>
        <rFont val="Calibri"/>
      </rPr>
      <t xml:space="preserve">FECHA PRÓRROGA No. 1
</t>
    </r>
    <r>
      <rPr>
        <sz val="11"/>
        <color rgb="FF000000"/>
        <rFont val="Calibri"/>
      </rPr>
      <t xml:space="preserve">17 de julio de 2024
</t>
    </r>
    <r>
      <rPr>
        <b/>
        <sz val="11"/>
        <color rgb="FF000000"/>
        <rFont val="Calibri"/>
      </rPr>
      <t xml:space="preserve">PLAZO PRÓRROGA No. 1
</t>
    </r>
    <r>
      <rPr>
        <sz val="11"/>
        <color rgb="FF000000"/>
        <rFont val="Calibri"/>
      </rPr>
      <t xml:space="preserve">Dos (2) meses
</t>
    </r>
  </si>
  <si>
    <r>
      <rPr>
        <sz val="11"/>
        <color rgb="FF000000"/>
        <rFont val="Calibri"/>
        <family val="2"/>
      </rPr>
      <t xml:space="preserve">SEGUROS MUNDIAL 
</t>
    </r>
    <r>
      <rPr>
        <b/>
        <sz val="11"/>
        <color rgb="FFC00000"/>
        <rFont val="Calibri"/>
        <family val="2"/>
      </rPr>
      <t xml:space="preserve">PÓLIZA No. </t>
    </r>
    <r>
      <rPr>
        <sz val="11"/>
        <color rgb="FF000000"/>
        <rFont val="Calibri"/>
        <family val="2"/>
      </rPr>
      <t>CSC</t>
    </r>
    <r>
      <rPr>
        <b/>
        <sz val="11"/>
        <color rgb="FFC00000"/>
        <rFont val="Calibri"/>
        <family val="2"/>
      </rPr>
      <t>-</t>
    </r>
    <r>
      <rPr>
        <sz val="11"/>
        <color rgb="FF000000"/>
        <rFont val="Calibri"/>
        <family val="2"/>
      </rPr>
      <t xml:space="preserve">100039545
</t>
    </r>
  </si>
  <si>
    <r>
      <rPr>
        <b/>
        <sz val="11"/>
        <color rgb="FFC00000"/>
        <rFont val="Calibri"/>
        <family val="2"/>
      </rPr>
      <t xml:space="preserve">ANEXO: </t>
    </r>
    <r>
      <rPr>
        <sz val="11"/>
        <color theme="1"/>
        <rFont val="Calibri"/>
        <family val="2"/>
      </rPr>
      <t xml:space="preserve">2
</t>
    </r>
    <r>
      <rPr>
        <b/>
        <sz val="11"/>
        <color rgb="FFC00000"/>
        <rFont val="Calibri"/>
        <family val="2"/>
      </rPr>
      <t>FECHA DE APROBACIÓN:</t>
    </r>
    <r>
      <rPr>
        <sz val="11"/>
        <color theme="1"/>
        <rFont val="Calibri"/>
        <family val="2"/>
      </rPr>
      <t xml:space="preserve"> </t>
    </r>
  </si>
  <si>
    <r>
      <rPr>
        <b/>
        <sz val="11"/>
        <color rgb="FFC00000"/>
        <rFont val="Calibri"/>
      </rPr>
      <t xml:space="preserve">CUMPLIMIENTO DEL CONTRATO: </t>
    </r>
    <r>
      <rPr>
        <sz val="11"/>
        <color rgb="FF000000"/>
        <rFont val="Calibri"/>
      </rPr>
      <t xml:space="preserve">29/01/2025
</t>
    </r>
    <r>
      <rPr>
        <b/>
        <sz val="11"/>
        <color rgb="FFC00000"/>
        <rFont val="Calibri"/>
      </rPr>
      <t>CALIDAD DEL SERVICIO:</t>
    </r>
    <r>
      <rPr>
        <sz val="11"/>
        <color rgb="FF000000"/>
        <rFont val="Calibri"/>
      </rPr>
      <t xml:space="preserve"> 29/07/2029</t>
    </r>
  </si>
  <si>
    <r>
      <rPr>
        <b/>
        <sz val="11"/>
        <color rgb="FFC00000"/>
        <rFont val="Calibri"/>
      </rPr>
      <t xml:space="preserve">*CUMPLIMIENTO DEL CONTRATO: 
</t>
    </r>
    <r>
      <rPr>
        <b/>
        <sz val="11"/>
        <color rgb="FF000000"/>
        <rFont val="Calibri"/>
      </rPr>
      <t xml:space="preserve">VIGENCIA DESDE: </t>
    </r>
    <r>
      <rPr>
        <sz val="11"/>
        <color rgb="FF000000"/>
        <rFont val="Calibri"/>
      </rPr>
      <t xml:space="preserve">29/01/2024
</t>
    </r>
    <r>
      <rPr>
        <b/>
        <sz val="11"/>
        <color rgb="FF000000"/>
        <rFont val="Calibri"/>
      </rPr>
      <t>VIGENCIA HASTA:</t>
    </r>
    <r>
      <rPr>
        <sz val="11"/>
        <color rgb="FF000000"/>
        <rFont val="Calibri"/>
      </rPr>
      <t xml:space="preserve"> 29/01/2025
</t>
    </r>
    <r>
      <rPr>
        <b/>
        <sz val="11"/>
        <color rgb="FF000000"/>
        <rFont val="Calibri"/>
      </rPr>
      <t xml:space="preserve">VALOR ASEGURADO: </t>
    </r>
    <r>
      <rPr>
        <sz val="11"/>
        <color rgb="FF000000"/>
        <rFont val="Calibri"/>
      </rPr>
      <t xml:space="preserve">$ 65.892.024,00
</t>
    </r>
    <r>
      <rPr>
        <b/>
        <sz val="11"/>
        <color rgb="FFC00000"/>
        <rFont val="Calibri"/>
      </rPr>
      <t xml:space="preserve">*PRESTACIONES SOCIALES:
</t>
    </r>
    <r>
      <rPr>
        <b/>
        <sz val="11"/>
        <color rgb="FF000000"/>
        <rFont val="Calibri"/>
      </rPr>
      <t>VIGENCIA DESDE:</t>
    </r>
    <r>
      <rPr>
        <sz val="11"/>
        <color rgb="FF000000"/>
        <rFont val="Calibri"/>
      </rPr>
      <t xml:space="preserve"> 29/01/2024
</t>
    </r>
    <r>
      <rPr>
        <b/>
        <sz val="11"/>
        <color rgb="FF000000"/>
        <rFont val="Calibri"/>
      </rPr>
      <t xml:space="preserve">VIGENCIA HASTA: </t>
    </r>
    <r>
      <rPr>
        <sz val="11"/>
        <color rgb="FF000000"/>
        <rFont val="Calibri"/>
      </rPr>
      <t xml:space="preserve">29/07/2027
</t>
    </r>
    <r>
      <rPr>
        <b/>
        <sz val="11"/>
        <color rgb="FF000000"/>
        <rFont val="Calibri"/>
      </rPr>
      <t>VALOR ASEGURADO:</t>
    </r>
    <r>
      <rPr>
        <sz val="11"/>
        <color rgb="FF000000"/>
        <rFont val="Calibri"/>
      </rPr>
      <t xml:space="preserve"> $ 21.964.008,00
</t>
    </r>
    <r>
      <rPr>
        <b/>
        <sz val="11"/>
        <color rgb="FFC00000"/>
        <rFont val="Calibri"/>
      </rPr>
      <t xml:space="preserve">*CALIDAD DE SERVICIO:
</t>
    </r>
    <r>
      <rPr>
        <b/>
        <sz val="11"/>
        <color rgb="FF000000"/>
        <rFont val="Calibri"/>
      </rPr>
      <t>VIGENCIA DESDE:</t>
    </r>
    <r>
      <rPr>
        <sz val="11"/>
        <color rgb="FF000000"/>
        <rFont val="Calibri"/>
      </rPr>
      <t xml:space="preserve"> 29/01/2024
</t>
    </r>
    <r>
      <rPr>
        <b/>
        <sz val="11"/>
        <color rgb="FF000000"/>
        <rFont val="Calibri"/>
      </rPr>
      <t xml:space="preserve">VIGENCIA HASTA: </t>
    </r>
    <r>
      <rPr>
        <sz val="11"/>
        <color rgb="FF000000"/>
        <rFont val="Calibri"/>
      </rPr>
      <t xml:space="preserve">29/07/2029
</t>
    </r>
    <r>
      <rPr>
        <b/>
        <sz val="11"/>
        <color rgb="FF000000"/>
        <rFont val="Calibri"/>
      </rPr>
      <t>VALOR ASEGURADO:</t>
    </r>
    <r>
      <rPr>
        <sz val="11"/>
        <color rgb="FF000000"/>
        <rFont val="Calibri"/>
      </rPr>
      <t xml:space="preserve"> $ 65.892.024,00 </t>
    </r>
  </si>
  <si>
    <r>
      <rPr>
        <b/>
        <sz val="11"/>
        <color rgb="FFC00000"/>
        <rFont val="Calibri"/>
      </rPr>
      <t>PAGO No. 1:</t>
    </r>
    <r>
      <rPr>
        <sz val="11"/>
        <color rgb="FF000000"/>
        <rFont val="Calibri"/>
      </rPr>
      <t xml:space="preserve"> </t>
    </r>
    <r>
      <rPr>
        <b/>
        <i/>
        <u/>
        <sz val="11"/>
        <color rgb="FF000000"/>
        <rFont val="Calibri"/>
      </rPr>
      <t>NÚMERO DOCUMENTO CONTABLE:</t>
    </r>
    <r>
      <rPr>
        <sz val="11"/>
        <color rgb="FF000000"/>
        <rFont val="Calibri"/>
      </rPr>
      <t xml:space="preserve"> 3000613507
                         </t>
    </r>
    <r>
      <rPr>
        <b/>
        <i/>
        <u/>
        <sz val="11"/>
        <color rgb="FF000000"/>
        <rFont val="Calibri"/>
      </rPr>
      <t>FECHA DE ESTADO:</t>
    </r>
    <r>
      <rPr>
        <sz val="11"/>
        <color rgb="FF000000"/>
        <rFont val="Calibri"/>
      </rPr>
      <t xml:space="preserve"> 26/08/2024
</t>
    </r>
    <r>
      <rPr>
        <sz val="11"/>
        <color rgb="FFC00000"/>
        <rFont val="Calibri"/>
      </rPr>
      <t xml:space="preserve">
</t>
    </r>
    <r>
      <rPr>
        <b/>
        <sz val="11"/>
        <color rgb="FFC00000"/>
        <rFont val="Calibri"/>
      </rPr>
      <t>PAGO No. 2:</t>
    </r>
    <r>
      <rPr>
        <sz val="11"/>
        <color rgb="FFC00000"/>
        <rFont val="Calibri"/>
      </rPr>
      <t xml:space="preserve"> </t>
    </r>
    <r>
      <rPr>
        <b/>
        <i/>
        <u/>
        <sz val="11"/>
        <color rgb="FF000000"/>
        <rFont val="Calibri"/>
      </rPr>
      <t>NÚMERO DOCUMENTO CONTABLE:</t>
    </r>
    <r>
      <rPr>
        <sz val="11"/>
        <color rgb="FFC00000"/>
        <rFont val="Calibri"/>
      </rPr>
      <t xml:space="preserve"> </t>
    </r>
    <r>
      <rPr>
        <sz val="11"/>
        <color rgb="FF000000"/>
        <rFont val="Calibri"/>
      </rPr>
      <t>3001078902
                         FECHA DE ESTADO: 24/12/2024</t>
    </r>
  </si>
  <si>
    <r>
      <rPr>
        <b/>
        <sz val="11"/>
        <color rgb="FFC00000"/>
        <rFont val="Calibri"/>
      </rPr>
      <t>PAGO No. 1:</t>
    </r>
    <r>
      <rPr>
        <sz val="11"/>
        <color rgb="FF000000"/>
        <rFont val="Calibri"/>
      </rPr>
      <t xml:space="preserve">  </t>
    </r>
    <r>
      <rPr>
        <b/>
        <sz val="11"/>
        <color rgb="FF000000"/>
        <rFont val="Calibri"/>
      </rPr>
      <t xml:space="preserve"> FACTURA</t>
    </r>
    <r>
      <rPr>
        <sz val="11"/>
        <color rgb="FF000000"/>
        <rFont val="Calibri"/>
      </rPr>
      <t xml:space="preserve"> $ 43.928.016 
</t>
    </r>
    <r>
      <rPr>
        <b/>
        <sz val="11"/>
        <color rgb="FFC00000"/>
        <rFont val="Calibri"/>
      </rPr>
      <t>PAGO No. 2:</t>
    </r>
    <r>
      <rPr>
        <sz val="11"/>
        <color rgb="FF000000"/>
        <rFont val="Calibri"/>
      </rPr>
      <t xml:space="preserve">   </t>
    </r>
    <r>
      <rPr>
        <b/>
        <sz val="11"/>
        <color rgb="FF000000"/>
        <rFont val="Calibri"/>
      </rPr>
      <t>FACTURA</t>
    </r>
    <r>
      <rPr>
        <sz val="11"/>
        <color rgb="FF000000"/>
        <rFont val="Calibri"/>
      </rPr>
      <t xml:space="preserve"> $ 65.892.024 
                            </t>
    </r>
  </si>
  <si>
    <t>Fortalecer 1 acueducto veredale con asistencia, intervenir técnica u 
organizativa</t>
  </si>
  <si>
    <t>Una vez se  termine</t>
  </si>
  <si>
    <t>FDLCH-CIN-288-2023</t>
  </si>
  <si>
    <t>REALIZAR LA INTERVENTORÍA QUE GARANTICE, A NIVEL TÉCNICO, ADMINISTRATIVO, FINANCIERO, PREDIAL, LEGAL Y SOCIOAMBIENTAL EL CUMPLIMIENTO DE LA CONSULTORÍA QUE PERMITA LA GENERACIÓN DE LOS ESTUDIOS, DISEÑOS Y TRAMITES PARA FORTALECER EL ACUEDUCTO VEREDAL DE ACUABOSQUES Y DETERMINAR LAS ALTERNATIVAS DE MEJORA EN LAS PRACTICAS RELACIONADAS CON EL ACUEDUCTO Y ALCANTARILLADO EN EL ÁREA DE INFLUENCIA DE LA QUEBRADA SANTOS, UBICADA EN LA RURALIDAD DEL VERJÓN BAJO, LOCALIDAD DE CHAPINERO</t>
  </si>
  <si>
    <t>FDLCH-CM-006-2023</t>
  </si>
  <si>
    <r>
      <rPr>
        <b/>
        <sz val="11"/>
        <color rgb="FFC00000"/>
        <rFont val="Calibri"/>
      </rPr>
      <t xml:space="preserve">CARLOS JULIÁN SOTO MURIEL
</t>
    </r>
    <r>
      <rPr>
        <b/>
        <sz val="11"/>
        <color rgb="FF000000"/>
        <rFont val="Calibri"/>
      </rPr>
      <t xml:space="preserve">Representante Legal
</t>
    </r>
    <r>
      <rPr>
        <sz val="11"/>
        <color rgb="FF000000"/>
        <rFont val="Calibri"/>
      </rPr>
      <t xml:space="preserve">C.C. 17.649.042-8 
</t>
    </r>
    <r>
      <rPr>
        <b/>
        <sz val="11"/>
        <color rgb="FF000000"/>
        <rFont val="Calibri"/>
      </rPr>
      <t>Correo electrónico:</t>
    </r>
    <r>
      <rPr>
        <sz val="11"/>
        <color rgb="FF000000"/>
        <rFont val="Calibri"/>
      </rPr>
      <t xml:space="preserve"> carlosjuliansotomuriel@gmail.com
interventoria1829@gmail.com
</t>
    </r>
    <r>
      <rPr>
        <b/>
        <sz val="11"/>
        <color rgb="FF000000"/>
        <rFont val="Calibri"/>
      </rPr>
      <t>Celular:</t>
    </r>
    <r>
      <rPr>
        <sz val="11"/>
        <color rgb="FF000000"/>
        <rFont val="Calibri"/>
      </rPr>
      <t xml:space="preserve"> 3005554588</t>
    </r>
  </si>
  <si>
    <t>https://community.secop.gov.co/Public/Tendering/ContractNoticePhases/View?PPI=CO1.PPI.28194693&amp;isFromPublicArea=True&amp;isModal=False</t>
  </si>
  <si>
    <t>https://community.secop.gov.co/Public/Tendering/OpportunityDetail/Index?noticeUID=CO1.NTC.5206691&amp;isFromPublicArea=True&amp;isModal=False</t>
  </si>
  <si>
    <r>
      <rPr>
        <b/>
        <sz val="11"/>
        <color rgb="FFC00000"/>
        <rFont val="Calibri"/>
      </rPr>
      <t xml:space="preserve">PRÓRROGA No. 1
</t>
    </r>
    <r>
      <rPr>
        <i/>
        <u/>
        <sz val="11"/>
        <color rgb="FF000000"/>
        <rFont val="Calibri"/>
      </rPr>
      <t xml:space="preserve">Desde el 29 de julio al 28 de septiembre de 2024
</t>
    </r>
    <r>
      <rPr>
        <b/>
        <sz val="11"/>
        <color rgb="FF000000"/>
        <rFont val="Calibri"/>
      </rPr>
      <t xml:space="preserve">FECHA PRÓRROGA No. 1: </t>
    </r>
    <r>
      <rPr>
        <sz val="11"/>
        <color rgb="FF000000"/>
        <rFont val="Calibri"/>
      </rPr>
      <t xml:space="preserve">17 de julio de 2024
</t>
    </r>
    <r>
      <rPr>
        <b/>
        <sz val="11"/>
        <color rgb="FF000000"/>
        <rFont val="Calibri"/>
      </rPr>
      <t xml:space="preserve">PLAZO PRÓRROGA No. 1: </t>
    </r>
    <r>
      <rPr>
        <sz val="11"/>
        <color rgb="FF000000"/>
        <rFont val="Calibri"/>
      </rPr>
      <t xml:space="preserve">Dos (2) meses
</t>
    </r>
    <r>
      <rPr>
        <b/>
        <sz val="11"/>
        <color rgb="FF000000"/>
        <rFont val="Calibri"/>
      </rPr>
      <t xml:space="preserve">
</t>
    </r>
    <r>
      <rPr>
        <b/>
        <sz val="11"/>
        <color rgb="FFC00000"/>
        <rFont val="Calibri"/>
      </rPr>
      <t xml:space="preserve">SUSPENSIÓN No. 1
</t>
    </r>
    <r>
      <rPr>
        <i/>
        <u/>
        <sz val="11"/>
        <color rgb="FF000000"/>
        <rFont val="Calibri"/>
      </rPr>
      <t xml:space="preserve">Desde el 27 de septiembre de 2024 al 8 de octubre de 2024
</t>
    </r>
    <r>
      <rPr>
        <b/>
        <sz val="11"/>
        <color rgb="FF000000"/>
        <rFont val="Calibri"/>
      </rPr>
      <t xml:space="preserve">FECHA SUSPENSIÓN No. 1: </t>
    </r>
    <r>
      <rPr>
        <sz val="11"/>
        <color rgb="FF000000"/>
        <rFont val="Calibri"/>
      </rPr>
      <t xml:space="preserve">27 de septiembre de 2024
</t>
    </r>
    <r>
      <rPr>
        <b/>
        <sz val="11"/>
        <color rgb="FF000000"/>
        <rFont val="Calibri"/>
      </rPr>
      <t xml:space="preserve">PLAZO PRÓRROGA No. 1: </t>
    </r>
    <r>
      <rPr>
        <sz val="11"/>
        <color rgb="FF000000"/>
        <rFont val="Calibri"/>
      </rPr>
      <t xml:space="preserve">Diez (10) días calendario
</t>
    </r>
    <r>
      <rPr>
        <b/>
        <sz val="11"/>
        <color rgb="FFC00000"/>
        <rFont val="Calibri"/>
      </rPr>
      <t xml:space="preserve">
PRÓRROGA No. 2
</t>
    </r>
    <r>
      <rPr>
        <i/>
        <u/>
        <sz val="11"/>
        <color rgb="FF000000"/>
        <rFont val="Calibri"/>
      </rPr>
      <t xml:space="preserve">Desde el 10 de octubre de 2024 al 9 de diciembre de 2024
</t>
    </r>
    <r>
      <rPr>
        <b/>
        <sz val="11"/>
        <color rgb="FF000000"/>
        <rFont val="Calibri"/>
      </rPr>
      <t xml:space="preserve">FECHA PRÓRROGA No. 2: </t>
    </r>
    <r>
      <rPr>
        <sz val="11"/>
        <color rgb="FF000000"/>
        <rFont val="Calibri"/>
      </rPr>
      <t xml:space="preserve">9 de octubre de 2024
</t>
    </r>
    <r>
      <rPr>
        <b/>
        <sz val="11"/>
        <color rgb="FF000000"/>
        <rFont val="Calibri"/>
      </rPr>
      <t xml:space="preserve">PLAZO PRÓRROGA No. 2: </t>
    </r>
    <r>
      <rPr>
        <sz val="11"/>
        <color rgb="FF000000"/>
        <rFont val="Calibri"/>
      </rPr>
      <t xml:space="preserve">Dos (2) meses
</t>
    </r>
    <r>
      <rPr>
        <b/>
        <sz val="11"/>
        <color rgb="FFC00000"/>
        <rFont val="Calibri"/>
      </rPr>
      <t xml:space="preserve">
PRÓRROGA No. 3
</t>
    </r>
    <r>
      <rPr>
        <i/>
        <u/>
        <sz val="11"/>
        <color rgb="FF000000"/>
        <rFont val="Calibri"/>
      </rPr>
      <t xml:space="preserve">Desde el 10 de octubre de 2024 al 9 de diciembre de 2024
</t>
    </r>
    <r>
      <rPr>
        <b/>
        <sz val="11"/>
        <color rgb="FF000000"/>
        <rFont val="Calibri"/>
      </rPr>
      <t xml:space="preserve">FECHA PRÓRROGA No. 3: 9 de diciembre de 2024
PLAZO PRÓRROGA No. 3: </t>
    </r>
    <r>
      <rPr>
        <sz val="11"/>
        <color rgb="FF000000"/>
        <rFont val="Calibri"/>
      </rPr>
      <t xml:space="preserve">Un (1) mes y quince (15) días
</t>
    </r>
    <r>
      <rPr>
        <b/>
        <sz val="11"/>
        <color rgb="FF000000"/>
        <rFont val="Calibri"/>
      </rPr>
      <t xml:space="preserve">
</t>
    </r>
  </si>
  <si>
    <r>
      <rPr>
        <b/>
        <sz val="11"/>
        <color rgb="FFC00000"/>
        <rFont val="Calibri"/>
        <family val="2"/>
      </rPr>
      <t>ASEGURADORA</t>
    </r>
    <r>
      <rPr>
        <sz val="11"/>
        <color rgb="FF000000"/>
        <rFont val="Calibri"/>
        <family val="2"/>
      </rPr>
      <t xml:space="preserve">
SEGUROS DEL ESTADO S.A
   </t>
    </r>
    <r>
      <rPr>
        <b/>
        <sz val="11"/>
        <color rgb="FFC00000"/>
        <rFont val="Calibri"/>
        <family val="2"/>
      </rPr>
      <t xml:space="preserve">PÓLIZA 
</t>
    </r>
    <r>
      <rPr>
        <sz val="11"/>
        <rFont val="Calibri"/>
        <family val="2"/>
      </rPr>
      <t xml:space="preserve">No.  </t>
    </r>
    <r>
      <rPr>
        <sz val="11"/>
        <color rgb="FF000000"/>
        <rFont val="Calibri"/>
        <family val="2"/>
      </rPr>
      <t xml:space="preserve">11-44-401215149 </t>
    </r>
  </si>
  <si>
    <r>
      <rPr>
        <b/>
        <sz val="11"/>
        <color rgb="FFC00000"/>
        <rFont val="Calibri"/>
        <family val="2"/>
      </rPr>
      <t xml:space="preserve">ANEXO: </t>
    </r>
    <r>
      <rPr>
        <sz val="11"/>
        <color theme="1"/>
        <rFont val="Calibri"/>
        <family val="2"/>
      </rPr>
      <t xml:space="preserve">3
</t>
    </r>
  </si>
  <si>
    <r>
      <rPr>
        <b/>
        <sz val="11"/>
        <color rgb="FFC00000"/>
        <rFont val="Calibri"/>
        <family val="2"/>
      </rPr>
      <t xml:space="preserve">CUMPLIMIENTO DEL CONTRATO: </t>
    </r>
    <r>
      <rPr>
        <sz val="11"/>
        <rFont val="Calibri"/>
        <family val="2"/>
      </rPr>
      <t>29/03/2025</t>
    </r>
    <r>
      <rPr>
        <b/>
        <sz val="11"/>
        <color rgb="FFC00000"/>
        <rFont val="Calibri"/>
        <family val="2"/>
      </rPr>
      <t xml:space="preserve">
CALIDAD DEL SERVICIO:</t>
    </r>
    <r>
      <rPr>
        <sz val="11"/>
        <color theme="1"/>
        <rFont val="Calibri"/>
        <family val="2"/>
      </rPr>
      <t xml:space="preserve"> 30/07/2029</t>
    </r>
  </si>
  <si>
    <r>
      <rPr>
        <b/>
        <sz val="11"/>
        <color rgb="FFC00000"/>
        <rFont val="Calibri"/>
        <family val="2"/>
      </rPr>
      <t xml:space="preserve">*CUMPLIMIENTO DEL CONTRATO: </t>
    </r>
    <r>
      <rPr>
        <sz val="11"/>
        <color theme="1"/>
        <rFont val="Calibri"/>
        <family val="2"/>
      </rPr>
      <t xml:space="preserve">
</t>
    </r>
    <r>
      <rPr>
        <b/>
        <sz val="11"/>
        <color theme="1"/>
        <rFont val="Calibri"/>
        <family val="2"/>
      </rPr>
      <t xml:space="preserve">VIGENCIA DESDE: </t>
    </r>
    <r>
      <rPr>
        <sz val="11"/>
        <color theme="1"/>
        <rFont val="Calibri"/>
        <family val="2"/>
      </rPr>
      <t xml:space="preserve">29/01/2024
</t>
    </r>
    <r>
      <rPr>
        <b/>
        <sz val="11"/>
        <color theme="1"/>
        <rFont val="Calibri"/>
        <family val="2"/>
      </rPr>
      <t>VIGENCIA HASTA:</t>
    </r>
    <r>
      <rPr>
        <sz val="11"/>
        <color theme="1"/>
        <rFont val="Calibri"/>
        <family val="2"/>
      </rPr>
      <t xml:space="preserve"> 29/03/2025
</t>
    </r>
    <r>
      <rPr>
        <b/>
        <sz val="11"/>
        <color theme="1"/>
        <rFont val="Calibri"/>
        <family val="2"/>
      </rPr>
      <t xml:space="preserve">VALOR ASEGURADO: </t>
    </r>
    <r>
      <rPr>
        <sz val="11"/>
        <color theme="1"/>
        <rFont val="Calibri"/>
        <family val="2"/>
      </rPr>
      <t xml:space="preserve">$ 61.340.631,00
</t>
    </r>
    <r>
      <rPr>
        <b/>
        <sz val="11"/>
        <color rgb="FFC00000"/>
        <rFont val="Calibri"/>
        <family val="2"/>
      </rPr>
      <t>*PAGO DE SALARIOS, PRESTACIONES SOCIALES LEGALES E INDEMNIZACIONES LABORALES:</t>
    </r>
    <r>
      <rPr>
        <sz val="11"/>
        <color theme="1"/>
        <rFont val="Calibri"/>
        <family val="2"/>
      </rPr>
      <t xml:space="preserve">
</t>
    </r>
    <r>
      <rPr>
        <b/>
        <sz val="11"/>
        <color theme="1"/>
        <rFont val="Calibri"/>
        <family val="2"/>
      </rPr>
      <t>VIGENCIA DESDE:</t>
    </r>
    <r>
      <rPr>
        <sz val="11"/>
        <color theme="1"/>
        <rFont val="Calibri"/>
        <family val="2"/>
      </rPr>
      <t xml:space="preserve"> 29/01/2024
</t>
    </r>
    <r>
      <rPr>
        <b/>
        <sz val="11"/>
        <color theme="1"/>
        <rFont val="Calibri"/>
        <family val="2"/>
      </rPr>
      <t xml:space="preserve">VIGENCIA HASTA: </t>
    </r>
    <r>
      <rPr>
        <sz val="11"/>
        <color theme="1"/>
        <rFont val="Calibri"/>
        <family val="2"/>
      </rPr>
      <t xml:space="preserve">28/09/2027
</t>
    </r>
    <r>
      <rPr>
        <b/>
        <sz val="11"/>
        <color theme="1"/>
        <rFont val="Calibri"/>
        <family val="2"/>
      </rPr>
      <t>VALOR ASEGURADO:</t>
    </r>
    <r>
      <rPr>
        <sz val="11"/>
        <color theme="1"/>
        <rFont val="Calibri"/>
        <family val="2"/>
      </rPr>
      <t xml:space="preserve"> $ 20.446.877,00
</t>
    </r>
    <r>
      <rPr>
        <b/>
        <sz val="11"/>
        <color rgb="FFC00000"/>
        <rFont val="Calibri"/>
        <family val="2"/>
      </rPr>
      <t>*CALIDAD DE SERVICIO:</t>
    </r>
    <r>
      <rPr>
        <sz val="11"/>
        <color theme="1"/>
        <rFont val="Calibri"/>
        <family val="2"/>
      </rPr>
      <t xml:space="preserve">
</t>
    </r>
    <r>
      <rPr>
        <b/>
        <sz val="11"/>
        <color theme="1"/>
        <rFont val="Calibri"/>
        <family val="2"/>
      </rPr>
      <t>VIGENCIA DESDE:</t>
    </r>
    <r>
      <rPr>
        <sz val="11"/>
        <color theme="1"/>
        <rFont val="Calibri"/>
        <family val="2"/>
      </rPr>
      <t xml:space="preserve"> 29/01/2024
</t>
    </r>
    <r>
      <rPr>
        <b/>
        <sz val="11"/>
        <color theme="1"/>
        <rFont val="Calibri"/>
        <family val="2"/>
      </rPr>
      <t xml:space="preserve">VIGENCIA HASTA: </t>
    </r>
    <r>
      <rPr>
        <sz val="11"/>
        <color theme="1"/>
        <rFont val="Calibri"/>
        <family val="2"/>
      </rPr>
      <t xml:space="preserve">30/07/2029
</t>
    </r>
    <r>
      <rPr>
        <b/>
        <sz val="11"/>
        <color theme="1"/>
        <rFont val="Calibri"/>
        <family val="2"/>
      </rPr>
      <t>VALOR ASEGURADO:</t>
    </r>
    <r>
      <rPr>
        <sz val="11"/>
        <color theme="1"/>
        <rFont val="Calibri"/>
        <family val="2"/>
      </rPr>
      <t xml:space="preserve"> $ 61.340.631,00 </t>
    </r>
  </si>
  <si>
    <t xml:space="preserve">204468770
</t>
  </si>
  <si>
    <t xml:space="preserve">$ 204.468.770
</t>
  </si>
  <si>
    <r>
      <rPr>
        <b/>
        <sz val="11"/>
        <color rgb="FFC00000"/>
        <rFont val="Calibri"/>
      </rPr>
      <t>PAGO No. 1:</t>
    </r>
    <r>
      <rPr>
        <sz val="11"/>
        <color rgb="FF000000"/>
        <rFont val="Calibri"/>
      </rPr>
      <t xml:space="preserve"> </t>
    </r>
    <r>
      <rPr>
        <b/>
        <i/>
        <u/>
        <sz val="11"/>
        <color rgb="FF000000"/>
        <rFont val="Calibri"/>
      </rPr>
      <t>NÚMERO DOCUMENTO CONTABLE:</t>
    </r>
    <r>
      <rPr>
        <sz val="11"/>
        <color rgb="FF000000"/>
        <rFont val="Calibri"/>
      </rPr>
      <t xml:space="preserve"> 3000654971
                         </t>
    </r>
    <r>
      <rPr>
        <b/>
        <i/>
        <u/>
        <sz val="11"/>
        <color rgb="FF000000"/>
        <rFont val="Calibri"/>
      </rPr>
      <t>FECHA DE ESTADO:</t>
    </r>
    <r>
      <rPr>
        <sz val="11"/>
        <color rgb="FF000000"/>
        <rFont val="Calibri"/>
      </rPr>
      <t xml:space="preserve"> 06/09/2024
</t>
    </r>
    <r>
      <rPr>
        <sz val="11"/>
        <color rgb="FFC00000"/>
        <rFont val="Calibri"/>
      </rPr>
      <t xml:space="preserve">
</t>
    </r>
    <r>
      <rPr>
        <b/>
        <sz val="11"/>
        <color rgb="FFC00000"/>
        <rFont val="Calibri"/>
      </rPr>
      <t>PAGO No. 2:</t>
    </r>
    <r>
      <rPr>
        <sz val="11"/>
        <color rgb="FFC00000"/>
        <rFont val="Calibri"/>
      </rPr>
      <t xml:space="preserve"> </t>
    </r>
    <r>
      <rPr>
        <b/>
        <u/>
        <sz val="11"/>
        <color rgb="FF000000"/>
        <rFont val="Calibri"/>
      </rPr>
      <t>NÚMERO DOCUMENTO CONTABLE:</t>
    </r>
    <r>
      <rPr>
        <sz val="11"/>
        <color rgb="FF000000"/>
        <rFont val="Calibri"/>
      </rPr>
      <t xml:space="preserve"> 3000009959
                         </t>
    </r>
    <r>
      <rPr>
        <b/>
        <u/>
        <sz val="11"/>
        <color rgb="FF000000"/>
        <rFont val="Calibri"/>
      </rPr>
      <t xml:space="preserve">FECHA DE ESTADO: </t>
    </r>
    <r>
      <rPr>
        <sz val="11"/>
        <color rgb="FF000000"/>
        <rFont val="Calibri"/>
      </rPr>
      <t>21/01/2025</t>
    </r>
  </si>
  <si>
    <r>
      <rPr>
        <b/>
        <sz val="11"/>
        <color rgb="FFC00000"/>
        <rFont val="Calibri"/>
      </rPr>
      <t>PAGO No. 1:</t>
    </r>
    <r>
      <rPr>
        <sz val="11"/>
        <color rgb="FF000000"/>
        <rFont val="Calibri"/>
      </rPr>
      <t xml:space="preserve">  </t>
    </r>
    <r>
      <rPr>
        <b/>
        <sz val="11"/>
        <color rgb="FF000000"/>
        <rFont val="Calibri"/>
      </rPr>
      <t xml:space="preserve"> FACTURA</t>
    </r>
    <r>
      <rPr>
        <sz val="11"/>
        <color rgb="FF000000"/>
        <rFont val="Calibri"/>
      </rPr>
      <t xml:space="preserve"> $ 40.893.754 
</t>
    </r>
    <r>
      <rPr>
        <b/>
        <sz val="11"/>
        <color rgb="FFC00000"/>
        <rFont val="Calibri"/>
      </rPr>
      <t xml:space="preserve">PAGO No. 2: </t>
    </r>
    <r>
      <rPr>
        <sz val="11"/>
        <color rgb="FF000000"/>
        <rFont val="Calibri"/>
      </rPr>
      <t xml:space="preserve">  </t>
    </r>
    <r>
      <rPr>
        <b/>
        <sz val="11"/>
        <color rgb="FF000000"/>
        <rFont val="Calibri"/>
      </rPr>
      <t>FACTURA</t>
    </r>
    <r>
      <rPr>
        <sz val="11"/>
        <color rgb="FF000000"/>
        <rFont val="Calibri"/>
      </rPr>
      <t xml:space="preserve"> $ 61.340.631
                            </t>
    </r>
  </si>
  <si>
    <t>Pedro Andres Alvarado
Sandra Paola Salamanca Riaño
Laura Buitrago</t>
  </si>
  <si>
    <t>REALIZAR UNA OBRA DE MITIGACIÓN PARA LA REDUCCIÓN DEL RIESGO Y LA ADAPTACIÓN AL CAMBIO CLIMÁTICO EN EL BARRIO VILLA DEL CERRO DE LA LOCALIDAD DE CHAPINERO, INCLUYENDO LA REVISIÓN, AJUSTE Y ACTUALIZACIÓN DE ESTUDIOS Y DISEÑOS PROPORCIONADOS POR LA ALCALDÍA LOCAL DE CHAPINERO</t>
  </si>
  <si>
    <t>FDLCH-LP-004-2024</t>
  </si>
  <si>
    <t>1719 Chapinero ante la reducción y mitigación del riesgo frente al cambio climático</t>
  </si>
  <si>
    <t>CONSTRUCCIÓN OBRA DE MITIGACIÓN BARRIO VILLA DEL CERRO</t>
  </si>
  <si>
    <t>CONSORCIO CIERRE MITIGACION</t>
  </si>
  <si>
    <t>https://www.secop.gov.co/CO1BusinessLine/Tendering/ContractNoticeView/Index?prevCtxLbl=Buscar+procesos&amp;prevCtxUrl=https%3a%2f%2fwww.secop.gov.co%3a443%2fCO1BusinessLine%2fTendering%2fContractNoticeManagement%2fIndex&amp;notice=CO1.NTC.7153605</t>
  </si>
  <si>
    <t>https://community.secop.gov.co/Public/Tendering/OpportunityDetail/Index?noticeUID=CO1.NTC.7153605&amp;isFromPublicArea=True&amp;isModal=true&amp;asPopupView=true</t>
  </si>
  <si>
    <t>SEGUROS DEL ESTADO NO. 21-40-101247690</t>
  </si>
  <si>
    <t>09/07/2025 PAGO 1
05/08/2025 PAGO 2</t>
  </si>
  <si>
    <t>PAGO 1 - $73.638.218
PAGO 2 - $56.075.628</t>
  </si>
  <si>
    <t>Desarrollar 1 intervención para la reducción del riesgo y adaptación al cambio climático</t>
  </si>
  <si>
    <t>NATALIA ANDREA MARTINEZ PATIÑO</t>
  </si>
  <si>
    <t>REALIZAR LA INTERVENTORÍA TÉCNICA, ADMINISTRATIVA, FINANCIERA, ECONÓMICA, SOCIAL, JURÍDICA, AMBIENTAL Y SG-SST, DEL CONTRATO CUYO OBJETO ES REALIZAR UNA OBRA DE MITIGACIÓN PARA LA REDUCCIÓN DEL RIESGO Y LA ADAPTACIÓN AL CAMBIO CLIMÁTICO EN EL BARRIO VILLA DEL CERRO DE LA LOCALIDAD DE CHAPINERO, INCLUYENDO LA REVISIÓN, AJUSTE Y ACTUALIZACIÓN DE ESTUDIOS Y DISEÑOS PROPORCIONADOS POR LA ALCALDÍA LOCAL DE CHAPINERO.</t>
  </si>
  <si>
    <t>FDLCH-CMA-004-2024.</t>
  </si>
  <si>
    <t>INTERVENTORÍA OBRA DE MITIGACIÓN BARRIO VILLA DEL CERRO</t>
  </si>
  <si>
    <t>CONSULTORES, DESARROLLO Y AMBIENTE SAS BIC</t>
  </si>
  <si>
    <t>https://www.secop.gov.co/CO1BusinessLine/Tendering/ContractNoticeView/Index?prevCtxLbl=Buscar+procesos&amp;prevCtxUrl=https%3a%2f%2fwww.secop.gov.co%3a443%2fCO1BusinessLine%2fTendering%2fContractNoticeManagement%2fIndex&amp;notice=CO1.NTC.7223291</t>
  </si>
  <si>
    <t>https://community.secop.gov.co/Public/Tendering/OpportunityDetail/Index?noticeUID=CO1.NTC.7223291&amp;isFromPublicArea=True&amp;isModal=true&amp;asPopupView=true</t>
  </si>
  <si>
    <t>sEGUROS DEL ESTADO NO. 11-44-101245694</t>
  </si>
  <si>
    <t>PAGO 1 - $15.878.254
PAGO 2 - $14.803.978</t>
  </si>
  <si>
    <t>FORTALECER LA GESTIÓN AMBIENTAL URBANA Y RURAL DE LA LOCALIDAD DE CHAPINERO A TRAVÉS DE LA IMPLEMENTACIÓN DE PROCEDAS - PROCESOS COMUNITARIOS DE EDUCACIÓN AMBIENTAL, LA EJECUCIÓN DE INICIATIVAS AMBIENTALES DE PRESUPUESTOS PARTICIPATIVOS, Y LA INTERVENCIÓN TÉCNICA Y COMUNITARIA PARA EL SANEAMIENTO BÁSICO DE ACUEDUCTOS VEREDALES DE LA LOCALIDAD</t>
  </si>
  <si>
    <t xml:space="preserve">FDLCH-CIA-436-2024 </t>
  </si>
  <si>
    <t>1829 "Agua líquido vital para la ruralidad de Chapinero"</t>
  </si>
  <si>
    <t>ACUEDUCTOS VEREDALES</t>
  </si>
  <si>
    <t>Aguas de Bogotá S.A.S ESP.</t>
  </si>
  <si>
    <t>https://community.secop.gov.co/Public/Tendering/ContractNoticePhases/View?PPI=CO1.PPI.36414769&amp;isFromPublicArea=True&amp;isModal=False</t>
  </si>
  <si>
    <t>https://community.secop.gov.co/Public/Tendering/OpportunityDetail/Index?noticeUID=CO1.NTC.7249523&amp;isFromPublicArea=True&amp;isModal=False</t>
  </si>
  <si>
    <t>EJECUCIÓN</t>
  </si>
  <si>
    <t>SEGUROS DEL ESTADO S.A
No. Póliza: 21-44-101460750</t>
  </si>
  <si>
    <t xml:space="preserve">No. 5
</t>
  </si>
  <si>
    <r>
      <rPr>
        <b/>
        <sz val="11"/>
        <color rgb="FFC00000"/>
        <rFont val="Calibri"/>
      </rPr>
      <t>CUMPLIMIENTO DEL CONTRATO:</t>
    </r>
    <r>
      <rPr>
        <sz val="11"/>
        <color rgb="FF000000"/>
        <rFont val="Calibri"/>
      </rPr>
      <t xml:space="preserve"> 24/01/2025
</t>
    </r>
    <r>
      <rPr>
        <b/>
        <sz val="11"/>
        <color rgb="FFC00000"/>
        <rFont val="Calibri"/>
      </rPr>
      <t xml:space="preserve">CALIDAD DEL SERVICIO: </t>
    </r>
    <r>
      <rPr>
        <sz val="11"/>
        <color rgb="FF000000"/>
        <rFont val="Calibri"/>
      </rPr>
      <t>27/03/2026</t>
    </r>
  </si>
  <si>
    <r>
      <rPr>
        <b/>
        <sz val="11"/>
        <color rgb="FFC00000"/>
        <rFont val="Calibri"/>
      </rPr>
      <t xml:space="preserve">*CUMPLIMIENTO DEL CONTRATO: 
</t>
    </r>
    <r>
      <rPr>
        <b/>
        <sz val="11"/>
        <color rgb="FF000000"/>
        <rFont val="Calibri"/>
      </rPr>
      <t xml:space="preserve">VIGENCIA DESDE: </t>
    </r>
    <r>
      <rPr>
        <sz val="11"/>
        <color rgb="FF000000"/>
        <rFont val="Calibri"/>
      </rPr>
      <t xml:space="preserve">24/01/2025
</t>
    </r>
    <r>
      <rPr>
        <b/>
        <sz val="11"/>
        <color rgb="FF000000"/>
        <rFont val="Calibri"/>
      </rPr>
      <t>VIGENCIA HASTA:</t>
    </r>
    <r>
      <rPr>
        <sz val="11"/>
        <color rgb="FF000000"/>
        <rFont val="Calibri"/>
      </rPr>
      <t xml:space="preserve"> 24/01/2026
</t>
    </r>
    <r>
      <rPr>
        <b/>
        <sz val="11"/>
        <color rgb="FF000000"/>
        <rFont val="Calibri"/>
      </rPr>
      <t xml:space="preserve">VALOR ASEGURADO: </t>
    </r>
    <r>
      <rPr>
        <sz val="11"/>
        <color rgb="FF000000"/>
        <rFont val="Calibri"/>
      </rPr>
      <t xml:space="preserve">$ 228.080.000
</t>
    </r>
    <r>
      <rPr>
        <b/>
        <sz val="11"/>
        <color rgb="FFC00000"/>
        <rFont val="Calibri"/>
      </rPr>
      <t xml:space="preserve">*CALIDAD DE SERVICIO:
</t>
    </r>
    <r>
      <rPr>
        <b/>
        <sz val="11"/>
        <color rgb="FF000000"/>
        <rFont val="Calibri"/>
      </rPr>
      <t>VIGENCIA DESDE:</t>
    </r>
    <r>
      <rPr>
        <sz val="11"/>
        <color rgb="FF000000"/>
        <rFont val="Calibri"/>
      </rPr>
      <t xml:space="preserve"> 24/01/2025
</t>
    </r>
    <r>
      <rPr>
        <b/>
        <sz val="11"/>
        <color rgb="FF000000"/>
        <rFont val="Calibri"/>
      </rPr>
      <t xml:space="preserve">VIGENCIA HASTA: </t>
    </r>
    <r>
      <rPr>
        <sz val="11"/>
        <color rgb="FF000000"/>
        <rFont val="Calibri"/>
      </rPr>
      <t xml:space="preserve">27/03/2026
</t>
    </r>
    <r>
      <rPr>
        <b/>
        <sz val="11"/>
        <color rgb="FF000000"/>
        <rFont val="Calibri"/>
      </rPr>
      <t>VALOR ASEGURADO:</t>
    </r>
    <r>
      <rPr>
        <sz val="11"/>
        <color rgb="FF000000"/>
        <rFont val="Calibri"/>
      </rPr>
      <t xml:space="preserve"> $ 228.080.000
 </t>
    </r>
  </si>
  <si>
    <t>$ 1.140.400,000,00</t>
  </si>
  <si>
    <r>
      <rPr>
        <b/>
        <sz val="11"/>
        <color rgb="FF000000"/>
        <rFont val="Calibri"/>
      </rPr>
      <t xml:space="preserve">PAGO No. 1:
 </t>
    </r>
    <r>
      <rPr>
        <b/>
        <sz val="11"/>
        <color rgb="FFC00000"/>
        <rFont val="Calibri"/>
      </rPr>
      <t xml:space="preserve">NÚMERO DOCUMENTO CONTABLE: </t>
    </r>
    <r>
      <rPr>
        <sz val="11"/>
        <color rgb="FF000000"/>
        <rFont val="Calibri"/>
      </rPr>
      <t xml:space="preserve">3000494188
 </t>
    </r>
    <r>
      <rPr>
        <b/>
        <sz val="11"/>
        <color rgb="FFC00000"/>
        <rFont val="Calibri"/>
      </rPr>
      <t>FECHA DE ESTADO:</t>
    </r>
    <r>
      <rPr>
        <sz val="11"/>
        <color rgb="FF000000"/>
        <rFont val="Calibri"/>
      </rPr>
      <t xml:space="preserve"> 3/06/2025</t>
    </r>
  </si>
  <si>
    <t>FORTALECER UN ACUEDUCTO VEREDAL CON ASISTENCIA TÉCNICA U ORGANIZATIVA</t>
  </si>
  <si>
    <t>SANDRA SALAMANCA</t>
  </si>
  <si>
    <t>CONTRATAR BAJO LA MODALIDAD DE PRECIOS UNITARIOS FIJOS, SIN FÓRMULA DE REAJUSTE Y A MONTO AGOTABLE LA PRIORIZACIÓN, EL DIAGNÓSTICO Y LAS OBRAS DE LOS MEJORAMIENTOS INTEGRALES DE LAS VIVIENDAS RURALES DISPERSAS Y/O CONCENTRADAS LOCALIZADAS EN LA LOCALIDAD DE CHAPINERO.</t>
  </si>
  <si>
    <t>FDLCH-LP-002-2024</t>
  </si>
  <si>
    <t>1699 "Chapinero Vive Rural"</t>
  </si>
  <si>
    <t>MEJORAMIENTOS LOCATIVOS DE 20 VIVIENDAS DE INTERÉS SOCIAL RURALES.</t>
  </si>
  <si>
    <t>CONSORCIO CONTRUCTOR CR 2024
Nit 901.841.386-4
NESTOR RAUL GALINDO</t>
  </si>
  <si>
    <t>https://community.secop.gov.co/Public/Tendering/ContractNoticePhases/View?PPI=CO1.PPI.35204043&amp;isFromPublicArea=True&amp;isModal=False</t>
  </si>
  <si>
    <t>https://community.secop.gov.co/Public/Tendering/OpportunityDetail/Index?noticeUID=CO1.NTC.7067953&amp;isFromPublicArea=True&amp;isModal=False</t>
  </si>
  <si>
    <t>*Suspensión No. 1: Desde 24/06/2025 hasta 23/07/2025.
Suspensión No. 2: Desde 24/07/2025 hasta 2/09/2025</t>
  </si>
  <si>
    <t>ASEGURADORA SOLIDARIA DE COLOMBIA
No. Póliza: 430-74-994000026381
No. Póliza: 430-47-994000069571</t>
  </si>
  <si>
    <t xml:space="preserve">
No. 1
No. 2</t>
  </si>
  <si>
    <t>* Cumplimiento:  08/01/2026
* Pago de salarios, prestaciones sociales, e indemnizaciones, estabilidad y calidad de la obra: 08/07/2028</t>
  </si>
  <si>
    <t>Cumplimiento, pago de salarios, prestaciones sociales, e indemnizaciones, estabilidad y calidad de la obra.</t>
  </si>
  <si>
    <t>MEJORAR 20 VIVIENDAS DE INTERÉS SOCIAL RURALES</t>
  </si>
  <si>
    <t>20 VIS RURALES</t>
  </si>
  <si>
    <t>LAURA CÁRDENAS</t>
  </si>
  <si>
    <t>02 septiembre/25: Se reinició el contrato. Actualmente, el contratista de obra se encuentra actualizando la programación y realizará visitas a las cinco viviendas inicialmente aprobadas por la CAR. Estas visitas tienen como objetivo recopilar la documentación final por parte de los beneficiarios y realizar la revisión técnica del alcance de cada intervención.</t>
  </si>
  <si>
    <t>- Las pólizas fueron actualizadas por parte de los contratistas, tanto de obra como de interventoría, en relación con la nueva fecha de terminación establecida conforme a las suspensiones presentadas. Actualmente, se encuentran en espera de revisión y aprobación por parte de la Oficina de Contratación.</t>
  </si>
  <si>
    <t>REALIZAR LA INTERVENTORÍA TÉCNICA, ADMINISTRATIVA, FINANCIERA, ECONÓMICA, SOCIAL, JURÍDICA, AMBIENTAL Y SG-SST, DEL CONTRATO CUYO OBJETO ES CONTRATAR BAJO LA MODALIDAD DE PRECIOS UNITARIOS FIJOS, SIN FÓRMULA DE REAJUSTE Y A MONTO AGOTABLE LA PRIORIZACIÓN, EL DIAGNÓSTICO Y LAS OBRAS DE LOS MEJORAMIENTOS INTEGRALES DE LAS VIVIENDAS RURALES DISPERSAS Y/O CONCENTRADAS LOCALIZADAS EN LA LOCALIDAD DE CHAPINERO</t>
  </si>
  <si>
    <t>FDLCH-PMINC-012-2024</t>
  </si>
  <si>
    <t>INTERVENTORÍA MEJORAMIENTOS LOCATIVOS DE 20 VIVIENDAS DE INTERÉS SOCIAL RURALES.</t>
  </si>
  <si>
    <t>YT CONSTRUCCIONES CIVILES S.A.S.
Nit 901.193.456-0
MELVIS MELENDEZ MARTINEZ</t>
  </si>
  <si>
    <t>https://community.secop.gov.co/Public/Tendering/ContractNoticePhases/View?PPI=CO1.PPI.36344156&amp;isFromPublicArea=True&amp;isModal=False</t>
  </si>
  <si>
    <t xml:space="preserve">https://community.secop.gov.co/Public/Tendering/OpportunityDetail/Index?noticeUID=CO1.NTC.7231732&amp;isFromPublicArea=True&amp;isModal=False
</t>
  </si>
  <si>
    <t>SEGUROS DEL ESTADO S.A.
No. Póliza 14-44-101227425</t>
  </si>
  <si>
    <t>No. 0</t>
  </si>
  <si>
    <t>* Cumplimiento del contrato: 30/12/2025
* Pago de salarios, prestaciones sociales legales e indemnizaciones laborales: 30/06/2028
* Calidad del servicio:  30/12/2025</t>
  </si>
  <si>
    <t>Cumplimiento del contrato, pago de salarios, prestaciones sociales legales e indemnizaciones laborales, calidad del servicio.</t>
  </si>
  <si>
    <t>3 septiembre/25: Se reinició el contrato. Actualmente, el contratista de obra se encuentra actualizando la programación y realizará visitas a las cinco viviendas inicialmente aprobadas por la CAR. Estas visitas tienen como objetivo recopilar la documentación final por parte de los beneficiarios y realizar la revisión técnica del alcance de cada intervención.</t>
  </si>
  <si>
    <t>REALIZAR LA CONSULTORÍA ESPECIALIZADA, INTEGRAL, TÉCNICA, ADMINISTRATIVA, LEGAL, FINANCIERA, AMBIENTAL, SOCIAL Y PREDIAL PARA LA ELABORACIÓN DE LOS ESTUDIOS, DISEÑOS Y TRAMITES DE LICENCIAMIENTO PARA LA INTERVENCIÓN DE PUENTES VEHICULARES Y/O PEATONALES SOBRE CUERPOS DE AGUA CON ACCIONES DE CONSTRUCCIÓN Y/O CONSERVACIÓN EN LA LOCALIDAD DE CHAPINERO EN BOGOTÁ D.C.</t>
  </si>
  <si>
    <t xml:space="preserve">FDLCH-CM-001-2024 </t>
  </si>
  <si>
    <t>1734
“Chapinero Modelo de Movilidad Inteligente ”</t>
  </si>
  <si>
    <t xml:space="preserve"> ELABORACION DE ESTUDIOS Y DISEÑOS DE PUENTE VEHICULAR Y/O PEATONALES SOBRE CUERPOS DE AGUA</t>
  </si>
  <si>
    <t>CONSORCIO GJ PUENTES CHAPINERO   JAVIER ANTONIO MILLAN LOPEZ</t>
  </si>
  <si>
    <t>https://www.secop.gov.co/CO1BusinessLine/Tendering/ContractNoticeView/Index?prevCtxLbl=Buscar+procesos&amp;prevCtxUrl=https%3a%2f%2fwww.secop.gov.co%3a443%2fCO1BusinessLine%2fTendering%2fContractNoticeManagement%2fIndex&amp;notice=CO1.NTC.7159853</t>
  </si>
  <si>
    <t>https://community.secop.gov.co/Public/Tendering/OpportunityDetail/Index?noticeUID=CO1.NTC.7159853&amp;isFromPublicArea=True&amp;isModal=true&amp;asPopupView=true</t>
  </si>
  <si>
    <t>12/27/2024</t>
  </si>
  <si>
    <t>SUSPENDIDO</t>
  </si>
  <si>
    <t>SUSPENSION 15/08/2025                                      AMPLIACION DE LA SUSPENSION 15/09/2025</t>
  </si>
  <si>
    <t xml:space="preserve">	Seguros del estado S.A.                  No. Póliza 21-44-101460686</t>
  </si>
  <si>
    <t>* Cumplimiento del contrato: 31/12/2025
* Pago de salarios, prestaciones sociales legales e indemnizaciones laborales: 31/07/2028
* Calidad del servicio:  31/07/2028</t>
  </si>
  <si>
    <t>En proceso de pago N2</t>
  </si>
  <si>
    <t>$ 53.290.394</t>
  </si>
  <si>
    <t>ELABORACION DE ESTUDIOS Y DISEÑOS DE PUENTE VEHICULAR Y/O PEATONALES SOBRE CUERPOS DE AGUA</t>
  </si>
  <si>
    <t>Favian Mora</t>
  </si>
  <si>
    <t>REALIZAR LA INTERVENTORÍA ESPECIALIZADA, INTEGRAL TÉCNICA, ADMINISTRATIVA, LEGAL, FINANCIERA, AMBIENTAL, SOCIAL Y PREDIAL PARA LA CONSULTORIA ENCARGADA DE REALIZAR LA ELABORACIÓN ESPECIALIZADA, INTEGRAL TÉCNICA, ADMINISTRATIVA, LEGAL, FINANCIERA, AMBIENTAL, SOCIAL Y PREDIAL DE LOS ESTUDIOS, DISEÑOS Y TRAMITES DE LICENCIAMIENTO PARA LA INTERVENCIÓN DE PUENTES VEHICULARES Y/O PEATONALES SOBRE CUERPOS DE AGUA CON ACCIONES DE CONSTRUCCIÓN Y/O CONSERVACIÓN EN LA LOCALIDAD DE CHAPINERO EN BOGOTÁ D.C.</t>
  </si>
  <si>
    <t>FDLCH-CM-002-2024</t>
  </si>
  <si>
    <t xml:space="preserve"> INTERVENTORIA PARA LA ELABORACION DE ESTUDIOS Y DISEÑOS DE PUENTE VEHICULAR Y/O PEATONALES SOBRE CUERPOS DE AGUA</t>
  </si>
  <si>
    <t>LITORAL CONSULTING S.A.                     JUAN CAMILO RODRIGUEZ</t>
  </si>
  <si>
    <t>https://www.secop.gov.co/CO1BusinessLine/Tendering/ContractNoticeView/Index?prevCtxLbl=Buscar+procesos&amp;prevCtxUrl=https%3a%2f%2fwww.secop.gov.co%3a443%2fCO1BusinessLine%2fTendering%2fContractNoticeManagement%2fIndex&amp;notice=CO1.NTC.7189168</t>
  </si>
  <si>
    <t>https://community.secop.gov.co/Public/Tendering/OpportunityDetail/Index?noticeUID=CO1.NTC.7189168&amp;isFromPublicArea=True&amp;isModal=true&amp;asPopupView=true</t>
  </si>
  <si>
    <t xml:space="preserve">	
12/28/2024</t>
  </si>
  <si>
    <t xml:space="preserve">	SEGUREXPO DE COLOMBIA SA                                  No. Póliza 167099</t>
  </si>
  <si>
    <t>21-44-101460686                     30/ 12/ 2024</t>
  </si>
  <si>
    <t>* Cumplimiento del contrato: 28/12/2025
* Pago de salarios, prestaciones sociales legales e indemnizaciones laborales: 28/06/2028
* Calidad del servicio:  28/06/2028</t>
  </si>
  <si>
    <t>$ 54.399.664</t>
  </si>
  <si>
    <t xml:space="preserve">	
$ 54.399.664</t>
  </si>
  <si>
    <t>$178.741.754</t>
  </si>
  <si>
    <t>SELECCION ABREVIADA DE MENOR CUANTIA</t>
  </si>
  <si>
    <t>CONTRATAR BAJO LA MODALIDAD DE PRECIOS UNITARIOS FIJOS, SIN FÓRMULA DE REAJUSTE Y A MONTO AGOTABLE LA PRIORIZACIÓN, EL DIAGNÓSTICO Y LAS OBRAS DE IMPLEMENTACION Y ADECUACION DE MUROS Y TECHOS VERDES EN LA LOCALIDAD DE CHAPINERO</t>
  </si>
  <si>
    <t>FDLCH-SAMC-015-2024</t>
  </si>
  <si>
    <t>1712
Chapinero consiente y resilente con el cambio climático</t>
  </si>
  <si>
    <t>Muros y techos verdes</t>
  </si>
  <si>
    <t>CONSORCIO CHAPINERO VERDE 2024</t>
  </si>
  <si>
    <t> </t>
  </si>
  <si>
    <t>https://community.secop.gov.co/Public/Tendering/ContractNoticePhases/View?PPI=CO1.PPI.36148166&amp;isFromPublicArea=True&amp;isModal=False</t>
  </si>
  <si>
    <t>SUSPENSIÓN No. 1 (Un mes)
16/05/2025 al 16/06/2025
PRÓRROGA No. 1 (Dos meses)
10/07/2025 al 09/09/2025</t>
  </si>
  <si>
    <r>
      <t>ASEGURADORA</t>
    </r>
    <r>
      <rPr>
        <sz val="11"/>
        <color rgb="FF000000"/>
        <rFont val="Calibri"/>
        <charset val="1"/>
      </rPr>
      <t xml:space="preserve">
Seguros del Estado S.A</t>
    </r>
    <r>
      <rPr>
        <b/>
        <sz val="11"/>
        <color rgb="FF000000"/>
        <rFont val="Calibri"/>
        <family val="2"/>
      </rPr>
      <t xml:space="preserve">
PÓLIZA</t>
    </r>
    <r>
      <rPr>
        <sz val="11"/>
        <color rgb="FF000000"/>
        <rFont val="Calibri"/>
        <charset val="1"/>
      </rPr>
      <t xml:space="preserve">
No. 45-40-101097355</t>
    </r>
  </si>
  <si>
    <r>
      <t>Anexos:</t>
    </r>
    <r>
      <rPr>
        <sz val="11"/>
        <color rgb="FF000000"/>
        <rFont val="Calibri"/>
        <family val="2"/>
      </rPr>
      <t xml:space="preserve"> 0</t>
    </r>
    <r>
      <rPr>
        <b/>
        <sz val="11"/>
        <color rgb="FF000000"/>
        <rFont val="Calibri"/>
        <family val="2"/>
      </rPr>
      <t xml:space="preserve">
Fecha de aprobación:
17/07/2025</t>
    </r>
  </si>
  <si>
    <t>Vigencia hasta:
9/09/2028</t>
  </si>
  <si>
    <t>* Cumplimiento del contrato: 09/03/2026
* Calidad del servicio:  09/03/2026
* Pago de salarios, prestaciones sociales legales e indemnizaciones laborales: 09/09/2028
* Calidad y correcto funcionamiento de los bienes 09/09/2026
* Estabilidad y calidad de la obra: 11/07/2027
* Responsabilidad Civil extracontractual</t>
  </si>
  <si>
    <t>$331.000.000 </t>
  </si>
  <si>
    <t>$ </t>
  </si>
  <si>
    <t>%</t>
  </si>
  <si>
    <t>$,0 </t>
  </si>
  <si>
    <t>Construir 500 m2 de Muros y Techos Verdes</t>
  </si>
  <si>
    <t>CESAR ALFREDO VALENCIA</t>
  </si>
  <si>
    <t>En ejecución Muro Alcaldia Local</t>
  </si>
  <si>
    <t>421-2024-CPS-FDLCH (120769)</t>
  </si>
  <si>
    <t>Selección abreviada menor cuantía</t>
  </si>
  <si>
    <t>PRESTAR SERVICIOS PARA LA INSTALACIÓN DE ACCIONES DE ENERGÍAS ALTERNATIVAS EN LAS VIVIENDAS SELECCIONADAS DE LA ZONAN RURAL DE LA LOCALIDAD DE CHAPINERO EN LA VEREDA EL VERJÓN A MONTO AGOTABLE</t>
  </si>
  <si>
    <t>FDLCH-SAMC-013-2024</t>
  </si>
  <si>
    <t>1728- Chapinero Sostenible y Consiente</t>
  </si>
  <si>
    <t>Energias alternativas</t>
  </si>
  <si>
    <t>ENERGIAS LIMPIAS DE COLOMBIA ENELICO SAS                                Representante Legal: Jhefersson Javier Zapata Gualtero
C.C 1.110.495.855
Correo electrónico: enelicochapinero2025@gmail.com
Teléfono: 3102608929</t>
  </si>
  <si>
    <t>https://community.secop.gov.co/Public/Tendering/OpportunityDetail/Index?noticeUID=CO1.NTC.7200747&amp;isFromPublicArea=True&amp;isModal=true&amp;asPopupView=true</t>
  </si>
  <si>
    <t>6meses</t>
  </si>
  <si>
    <t xml:space="preserve">Suspensión No. 1: Plazo: un (1) mes y quince (15) días – desde 24/06/2025 hasta 07/08/2025       Suspensión No. 2 Plazo: veinte (20) días – desde 08/08/2025 hasta 27/08/2025 </t>
  </si>
  <si>
    <r>
      <t>ASEGURADORA</t>
    </r>
    <r>
      <rPr>
        <sz val="11"/>
        <color rgb="FF000000"/>
        <rFont val="Calibri"/>
        <charset val="1"/>
      </rPr>
      <t xml:space="preserve">
SEGUROS DEL ESTADO S.A
   </t>
    </r>
    <r>
      <rPr>
        <b/>
        <sz val="11"/>
        <color rgb="FFC00000"/>
        <rFont val="Calibri"/>
        <charset val="1"/>
      </rPr>
      <t>PÓLIZA</t>
    </r>
    <r>
      <rPr>
        <sz val="11"/>
        <rFont val="Calibri"/>
        <charset val="1"/>
      </rPr>
      <t xml:space="preserve">
No.  </t>
    </r>
    <r>
      <rPr>
        <sz val="11"/>
        <color rgb="FF000000"/>
        <rFont val="Calibri"/>
        <charset val="1"/>
      </rPr>
      <t>11-44-101103760</t>
    </r>
  </si>
  <si>
    <t>ANEXO: 0</t>
  </si>
  <si>
    <r>
      <t>CUMPLIMIENTO DEL CONTRATO: </t>
    </r>
    <r>
      <rPr>
        <sz val="11"/>
        <rFont val="Calibri"/>
        <charset val="1"/>
      </rPr>
      <t>30/12/2025</t>
    </r>
    <r>
      <rPr>
        <b/>
        <sz val="11"/>
        <color rgb="FFC00000"/>
        <rFont val="Calibri"/>
        <charset val="1"/>
      </rPr>
      <t xml:space="preserve">
CALIDAD DEL SERVICIO:</t>
    </r>
    <r>
      <rPr>
        <sz val="11"/>
        <color rgb="FF000000"/>
        <rFont val="Calibri"/>
        <charset val="1"/>
      </rPr>
      <t> 30/12/2025</t>
    </r>
  </si>
  <si>
    <r>
      <t>*CUMPLIMIENTO DEL CONTRATO: </t>
    </r>
    <r>
      <rPr>
        <b/>
        <sz val="11"/>
        <color rgb="FF000000"/>
        <rFont val="Calibri"/>
        <charset val="1"/>
      </rPr>
      <t xml:space="preserve">
VIGENCIA DESDE: </t>
    </r>
    <r>
      <rPr>
        <sz val="11"/>
        <color rgb="FF000000"/>
        <rFont val="Calibri"/>
        <charset val="1"/>
      </rPr>
      <t>28/12/2024</t>
    </r>
    <r>
      <rPr>
        <b/>
        <sz val="11"/>
        <color rgb="FF000000"/>
        <rFont val="Calibri"/>
        <charset val="1"/>
      </rPr>
      <t xml:space="preserve">
VIGENCIA HASTA:</t>
    </r>
    <r>
      <rPr>
        <sz val="11"/>
        <color rgb="FF000000"/>
        <rFont val="Calibri"/>
        <charset val="1"/>
      </rPr>
      <t> 30/12/2025</t>
    </r>
    <r>
      <rPr>
        <b/>
        <sz val="11"/>
        <color rgb="FF000000"/>
        <rFont val="Calibri"/>
        <charset val="1"/>
      </rPr>
      <t xml:space="preserve">
VALOR ASEGURADO: </t>
    </r>
    <r>
      <rPr>
        <sz val="11"/>
        <color rgb="FF000000"/>
        <rFont val="Calibri"/>
        <charset val="1"/>
      </rPr>
      <t>$ 66.096.703,00</t>
    </r>
    <r>
      <rPr>
        <b/>
        <sz val="11"/>
        <color rgb="FFC00000"/>
        <rFont val="Calibri"/>
        <charset val="1"/>
      </rPr>
      <t xml:space="preserve">
*PAGO DE SALARIOS, PRESTACIONES SOCIALES LEGALES E INDEMNIZACIONES LABORALES:</t>
    </r>
    <r>
      <rPr>
        <b/>
        <sz val="11"/>
        <color rgb="FF000000"/>
        <rFont val="Calibri"/>
        <charset val="1"/>
      </rPr>
      <t xml:space="preserve">
VIGENCIA DESDE:</t>
    </r>
    <r>
      <rPr>
        <sz val="11"/>
        <color rgb="FF000000"/>
        <rFont val="Calibri"/>
        <charset val="1"/>
      </rPr>
      <t> 28/12/2024</t>
    </r>
    <r>
      <rPr>
        <b/>
        <sz val="11"/>
        <color rgb="FF000000"/>
        <rFont val="Calibri"/>
        <charset val="1"/>
      </rPr>
      <t xml:space="preserve">
VIGENCIA HASTA: 30</t>
    </r>
    <r>
      <rPr>
        <sz val="11"/>
        <color rgb="FF000000"/>
        <rFont val="Calibri"/>
        <charset val="1"/>
      </rPr>
      <t>/06/2028</t>
    </r>
    <r>
      <rPr>
        <b/>
        <sz val="11"/>
        <color rgb="FF000000"/>
        <rFont val="Calibri"/>
        <charset val="1"/>
      </rPr>
      <t xml:space="preserve">
VALOR ASEGURADO:</t>
    </r>
    <r>
      <rPr>
        <sz val="11"/>
        <color rgb="FF000000"/>
        <rFont val="Calibri"/>
        <charset val="1"/>
      </rPr>
      <t> $ 16.524.175,00</t>
    </r>
    <r>
      <rPr>
        <b/>
        <sz val="11"/>
        <color rgb="FFC00000"/>
        <rFont val="Calibri"/>
        <charset val="1"/>
      </rPr>
      <t xml:space="preserve">
*CALIDAD DE SERVICIO:</t>
    </r>
    <r>
      <rPr>
        <b/>
        <sz val="11"/>
        <color rgb="FF000000"/>
        <rFont val="Calibri"/>
        <charset val="1"/>
      </rPr>
      <t xml:space="preserve">
VIGENCIA DESDE:</t>
    </r>
    <r>
      <rPr>
        <sz val="11"/>
        <color rgb="FF000000"/>
        <rFont val="Calibri"/>
        <charset val="1"/>
      </rPr>
      <t> 28/12/2024</t>
    </r>
    <r>
      <rPr>
        <b/>
        <sz val="11"/>
        <color rgb="FF000000"/>
        <rFont val="Calibri"/>
        <charset val="1"/>
      </rPr>
      <t xml:space="preserve">
VIGENCIA HASTA: </t>
    </r>
    <r>
      <rPr>
        <sz val="11"/>
        <color rgb="FF000000"/>
        <rFont val="Calibri"/>
        <charset val="1"/>
      </rPr>
      <t>30/12/2025</t>
    </r>
    <r>
      <rPr>
        <b/>
        <sz val="11"/>
        <color rgb="FF000000"/>
        <rFont val="Calibri"/>
        <charset val="1"/>
      </rPr>
      <t xml:space="preserve">
VALOR ASEGURADO:</t>
    </r>
    <r>
      <rPr>
        <sz val="11"/>
        <color rgb="FF000000"/>
        <rFont val="Calibri"/>
        <charset val="1"/>
      </rPr>
      <t> $ 66.096.703,00 </t>
    </r>
  </si>
  <si>
    <t>proyecto 1728- Chapinero Sostenible y Consiente y el cumplimiento de la
meta plurianual del Plan de Desarrollo Local (2020-2024) “Un Nuevo Contrato Social y
Ambiental para Chapinero”, se establece para la vigencia 2024 “Ejecutar 3 Acciones Con
Energías Alternativas Para El Área Rural”.
Propósito Programa
Proyecto 1728
Meta 2024
Proyecto 1728
Propósito Cambiar nuestros hábitos
de vida para reverdecer a Bogotá,
adaptarnos y mitigar la crisis
climática
Chapinero
sostenible y
consiente
Ejecutar 3 Acciones Con Energías
Alternativas Para El Área Rural.</t>
  </si>
  <si>
    <t>REALIZAR EL AJUSTE, COMPLEMETANCIÓN Y/O ACTUALIZACIÓN DE LOS ESTUDIOS Y DISEÑOS A PRECIO GLOBAL FIJO, Y EJECUTAR A MONTO AGOTABLE POR PRECIOS UNITARIOS FIJOS, OBRAS Y ACTIVIDADES PARA LA CONSERVACIÓN Y/O CONSTRUCCIÓN DE LA INFRAESTRUCTURA VIAL URBANA Y ESPACIO PÚBLICO, INTERVENCIÓN DE CICLO INFRAESTRUCTURA Y CONSERVACIÓN DE PUENTES DE LA LOCALIDAD DE CHAPINERO, EN BOGOTÁ, D.C.</t>
  </si>
  <si>
    <t>FDLCH-LP-003-2024</t>
  </si>
  <si>
    <t>CONSORCIO INFRAESTRUCTURA HI JV</t>
  </si>
  <si>
    <t>https://community.secop.gov.co/Public/Tendering/OpportunityDetail/Index?noticeUID=CO1.NTC.7122046&amp;isFromPublicArea=True&amp;isModal=False</t>
  </si>
  <si>
    <t>21/04/2025 </t>
  </si>
  <si>
    <t>1. ANTICIPO 20%  - 13/06/2025</t>
  </si>
  <si>
    <t xml:space="preserve">1. ANTICIPO 20% ($1.678.777.606) </t>
  </si>
  <si>
    <t>* INTERVENIR 900 METROS CUADRADOS DE ELEMENTOS DEL SISTEMA DE ESPACIO PUBLICO PEATONAL CON ACCIONES CONTRUCCIÓN Y/O CONSERVACIÓN.
* INTERVENIR 75 METROS CUADRADOS DE PUENTES VEICULARES Y/O PEATONALES DE ESCALA LOCAL SOBRE CUERPOS DE AGUA CON ACCIONES CONTRUCCIÓN Y/O CONSERVACIÓN.
* INTERVENIR 0,4 KILOMETROS - CARRIL DE MALLA VIAL URBANA (LOCAL Y/O INTERMEDIA) CON ACCIONES CONTRUCCIÓN Y/O CONSERVACIÓN.
*INTERVENIR 500 METROS LINEALES DE CICLO-INFRAESTRUCTURA CON ACCIONES CONTRUCCIÓN Y/O CONSERVACIÓN.</t>
  </si>
  <si>
    <t>ALEJANDRO REYES RESTREPO</t>
  </si>
  <si>
    <t>REALIZAR LA INTERVENTORÍA TÉCNICA, ADMINISTRATIVA, FINANCIERA, JURÍDICA Y AMBIENTAL, AL CONTRATO DE OBRA PARA EL CONTRATO QUE BUSCA REALIZAR EL AJUSTE COMPLEMENTACIÓN Y/O ACTUALIZACIÓN DE LOS ESTUDIOS Y DISEÑOS A PRECIO GLOBAL FIJO, Y EJECUTAR A MONTO AGOTABLE POR PRECIOS UNITARIOS FIJOS, OBRAS Y ACTIVIDADES PARA LA CONSERVACIÓN Y/O CONSTRUCCIÓN DE LA INFRAESTRUCTURA VIAL URBANA Y ESPACIO PÚBLICO, INTERVENCIÓN DE CICLO INFRAESTRUCTURA Y CONSERVACIÓN DE PUENTES DE LA LOCALIDAD DE CHAPINERO, EN BOGOTÁ, D.C.</t>
  </si>
  <si>
    <t>FDLCH-CMA-003-2024</t>
  </si>
  <si>
    <t>R&amp;M CONSTRUCCIONES E INTERVENTORIA S.A.S</t>
  </si>
  <si>
    <t>https://community.secop.gov.co/Public/Tendering/OpportunityDetail/Index?noticeUID=CO1.NTC.7206349&amp;isFromPublicArea=True&amp;isModal=true&amp;asPopupView=true</t>
  </si>
  <si>
    <t>+</t>
  </si>
  <si>
    <t xml:space="preserve">      </t>
  </si>
  <si>
    <t>290-2025</t>
  </si>
  <si>
    <t xml:space="preserve">Convenio </t>
  </si>
  <si>
    <t xml:space="preserve">Aunar esfuerzos técnicos, administrativos, contables, financieros y jurídicos para la gestión e intervención del espacio público rural para la movilidad de la localidad de Chapinero. 
</t>
  </si>
  <si>
    <t>MALLA VIAL RURAL</t>
  </si>
  <si>
    <t>(UAERMV)</t>
  </si>
  <si>
    <t xml:space="preserve">12 meses </t>
  </si>
  <si>
    <t>Formulacion Obra Parques (Asistencia Tecnica)</t>
  </si>
  <si>
    <t>Licitacion Publica</t>
  </si>
  <si>
    <t xml:space="preserve">Contratar a precios unitarios fijos, sin formula de ajuste a monto agotable, actividades para el mejoramiento mantenimiento y dotación de los parques.
</t>
  </si>
  <si>
    <t xml:space="preserve">MANTENIMIENTO DE PARQUES </t>
  </si>
  <si>
    <t xml:space="preserve">ALCALDIA LOCAL DE CHAPINERO </t>
  </si>
  <si>
    <t xml:space="preserve">REVISION DOCUMENTOS </t>
  </si>
  <si>
    <t>Formulacion Interventoria Parques (Revision Juridica)</t>
  </si>
  <si>
    <t>Concurso De Meritos</t>
  </si>
  <si>
    <t>Realizar la interventoria técnica, administrativa, legal, financiera, social, ambiental y sst al contrato de obra pública resultante del proceso la licitación pública  cuyo objeto es: contratar a precios unitarios fijos, sin formula de ajuste a monto agotable, actividades para el mejoramiento, mantenimiento y dotación de los parques</t>
  </si>
  <si>
    <t xml:space="preserve">INTERVENTORIA MANTENIMIENTO DE PARQUES </t>
  </si>
  <si>
    <t>Pendiente de Comite de Contratacion</t>
  </si>
  <si>
    <t xml:space="preserve">Formulación de Nodos Digitales </t>
  </si>
  <si>
    <t>AUNAR ESFUERZOS TÉCNICOS, ADMINISTRATIVOS Y FINANCIEROS PARA OPERATIVIZAR UN CENTRO DE EXPERIENCIA TIC E IMPLEMENTAR LOS COMPONENTES QUE GARANTIZAN EL ADECUADO FUNCIONAMIENTO DEL ESPACIO PARA LA APROPIACIÓN CON ÉNFASIS EN PROCESOS DE FORMACIÓN Y DESARROLLO DE COMPETENCIAS DIGITALES Y SERVICIOS TIC´S GENERADOS PARA LA LOCALIDAD DE CHAPINERO</t>
  </si>
  <si>
    <t>NODOS DIGITALES</t>
  </si>
  <si>
    <t>En proceso de formulación</t>
  </si>
  <si>
    <t xml:space="preserve">Formulacion Convenio Interadministrativo DADEP-Plazoleta Cll 58 con Cra 13 </t>
  </si>
  <si>
    <t>“AUNAR ESFUERZOS TÉCNICOS, ADMINISTRATIVOS Y FINANCIEROS ENTRE EL DEPARTAMENTO ADMINISTRATIVO DE LA DEFENSORÍA DEL ESPACIO PÚBLICO, EL FONDO DE DESARROLLO LOCAL DE CHAPINERO Y LA TERMINAL DE TRANSPORTES PARA LA INTERVENCIÓN EN LA PLAZOLETA LOCALIZADA EN LA CLL 58 CON CRA 13 CON LA CONSTRUCCIÓN DE ÁREAS Y SERVICIOS DE BIENESTAR, SERVICIOS DE COMERCIO Y ADMINISTRACIÓN, Y ENTORNOS CUALIFICADOS PARA LA APROPIACIÓN SOCIAL.”.</t>
  </si>
  <si>
    <t xml:space="preserve">PLAZOLETA CLL 58 CON CRA 13 </t>
  </si>
  <si>
    <t xml:space="preserve">DADEP-TERMINAL DE TRANSPORTE - FDLCH </t>
  </si>
  <si>
    <t xml:space="preserve">En proceso de formulación y revisión por parte de planeacion </t>
  </si>
  <si>
    <t xml:space="preserve">Por propuesta del DADEP se estima un duracion del convenio de un año y seis meses </t>
  </si>
  <si>
    <t>Formulación obra de mitigación</t>
  </si>
  <si>
    <t>Licitación Publica</t>
  </si>
  <si>
    <t>CONTRATAR POR EL SISTEMA DE PRECIOS UNITARIOS FIJOS SIN FORMULA DE REAJUSTE, LA EJECUCIÓN DE INTERVENCIONES PARA LA MITIGACIÓN DEL RIESGO EN SITIOS CRÍTICOS DE LA LOCALIDAD DE CHAPINERO, INCLUYENDO LA CONSTRUCCIÓN DE OBRAS CIVILES PARA LA IMPLEMENTACIÓN DE MEDIDAS DE CONTROL DE EROSIÓN, PROCESOS DE SOCAVACIÓN, INESTABILIDAD DEL TERRENO, MANEJO DE AGUAS, REVEGETALIZACIÓN Y PAISAJISMO</t>
  </si>
  <si>
    <t>OBRA DE MITIGACIÓN</t>
  </si>
  <si>
    <t>Realizar 2 obras de mitigación y/u obras de mitigación existentes con mantenimiento.</t>
  </si>
  <si>
    <t xml:space="preserve">MODALIDAD DE CONTRATACION </t>
  </si>
  <si>
    <t>PROYECTO ( MALLA VIAL, ESPACIO PUBLICO, PARQUES, SALONES, SEDES, OTROS)</t>
  </si>
  <si>
    <t>TIPO DE INTERVENCIÓN</t>
  </si>
  <si>
    <t>ESTADO ACTUAL EN SECOP</t>
  </si>
  <si>
    <t>PLAN DE DESARROLLO 2017-2020</t>
  </si>
  <si>
    <t>CONTRATO DE ARRENDAMIENTO</t>
  </si>
  <si>
    <t>CONSERVACION DE ESPACIO PUBLICO</t>
  </si>
  <si>
    <t>Construir 2 parques vecinales y/o de bolsillo  y 4 muros verdes.</t>
  </si>
  <si>
    <t>Mantener 9,4 Km/carril de malla vial local</t>
  </si>
  <si>
    <t>ORDEN DE OBRA</t>
  </si>
  <si>
    <t>Mantener 3,8 Km/carril de malla vial rural,</t>
  </si>
  <si>
    <t>CONSTRUCCION DE PUENTES</t>
  </si>
  <si>
    <t>PUBLICADO</t>
  </si>
  <si>
    <t>OBSERVACIONES</t>
  </si>
  <si>
    <t>Mantener 7.520 m2 de espacio público</t>
  </si>
  <si>
    <t>CELEBRADO</t>
  </si>
  <si>
    <t>ALCALDÍA LOCAL DE TEUSAQUILLO</t>
  </si>
  <si>
    <t>70-2015</t>
  </si>
  <si>
    <t>Adiciones contractuales que superaron a través de adiciones contractuales la modalidad de selección, específicamente la Mínima Cuantía (página 19 y ss del Reporte de la veeduría)</t>
  </si>
  <si>
    <t>65-2015</t>
  </si>
  <si>
    <t>Prestar el servicio integral de fotocopiado a precios unitarios sin formula de reajuste mediante el sistema de outsourcing de acuerdo con los estudios previos, anexos técnicos y pliego de condiciones</t>
  </si>
  <si>
    <t>64-2015</t>
  </si>
  <si>
    <t xml:space="preserve">La operación, seguimiento y cumplimiento de los procedimientos administrativos, operativos y programáticos de los servicios sociales del proyecto de subsidio c en el marco de la ejecución del proyecto de inversión social local 1019 denominado "Teusaquillo, territorio de vida apoya a la persona mayor </t>
  </si>
  <si>
    <t>ALCALDÍA LOCAL DE CIUDAD BOLIVAR</t>
  </si>
  <si>
    <t>CSE-032-2016</t>
  </si>
  <si>
    <t>Contratar los seguros que amparen los intereses patrimoniales actuales y futuros, así como los bienes de propiedad del FDL ciudad bolívar, que estén bajo su responsabilidad y custodia y aquellos que sean adquiridos para desarrollar las funciones inherentes a su actividad así como la expedición de cualquier otra póliza de seguros que requiera la alcaldía local en el desarrollo de su actividad.</t>
  </si>
  <si>
    <t>ALCALDÍA LOCAL DE BOSA</t>
  </si>
  <si>
    <t>065-2016</t>
  </si>
  <si>
    <t>El contratista se obliga para con el fondo de desarrollo local  de bosa a prestar el servicio integral de vigilancia y seguridad privada fija y móvil permanente con armas y medios tecnológicos para las instalaciones de la sede de la alcaldía local de bosa y la casa de la participación, de conformidad con las características, especificaciones técnicas, las condiciones y obligaciones establecidas en los estudios previos, la invitación pública y la propuesta presentada, documentos que hacen parte integral del contrat</t>
  </si>
  <si>
    <t>FDL</t>
  </si>
  <si>
    <t>MODALIDAD</t>
  </si>
  <si>
    <t>ENGATIVÁ</t>
  </si>
  <si>
    <t>SUBA</t>
  </si>
  <si>
    <t>Cuenta de MODALIDAD</t>
  </si>
  <si>
    <t>ANTONIO NARIÑO</t>
  </si>
  <si>
    <t>CIUDAD BOLIVAR</t>
  </si>
  <si>
    <t>Total ANTONIO NARIÑO</t>
  </si>
  <si>
    <t>CHAPINERO</t>
  </si>
  <si>
    <t>FONTIBON</t>
  </si>
  <si>
    <t>Total CHAPINERO</t>
  </si>
  <si>
    <t>Total CIUDAD BOLIVAR</t>
  </si>
  <si>
    <t>Total ENGATIVÁ</t>
  </si>
  <si>
    <t>TEUSAQUILLO</t>
  </si>
  <si>
    <t>MENOR CUANTÍA</t>
  </si>
  <si>
    <t>Total FONTIBON</t>
  </si>
  <si>
    <t>USAQUEN</t>
  </si>
  <si>
    <t>SAN CRISTOBAL</t>
  </si>
  <si>
    <t>Total SAN CRISTOBAL</t>
  </si>
  <si>
    <t>Total SUBA</t>
  </si>
  <si>
    <t>Total TEUSAQUILLO</t>
  </si>
  <si>
    <t>TUNJUELITO</t>
  </si>
  <si>
    <t>Total TUNJUELITO</t>
  </si>
  <si>
    <t>Total USAQUEN</t>
  </si>
  <si>
    <t>USME</t>
  </si>
  <si>
    <t>SUBASTA INVERSA</t>
  </si>
  <si>
    <t>Total USME</t>
  </si>
  <si>
    <t>Total general</t>
  </si>
  <si>
    <t>Total</t>
  </si>
  <si>
    <t>ANTONIO NARIÑO TOTAL 3</t>
  </si>
  <si>
    <t>CHAPINERO TOTAL 8</t>
  </si>
  <si>
    <t>CIUDAD BOLIVAR TOTAL 3</t>
  </si>
  <si>
    <t>ENGATIVÁ TOTAL 1</t>
  </si>
  <si>
    <t>FONTIBON TOTAL 4</t>
  </si>
  <si>
    <t>SAN CRISTOBAL TOTAL 4</t>
  </si>
  <si>
    <t>SUBA TOTAL 5</t>
  </si>
  <si>
    <t>TEUSAQUILLO TOTAL 1</t>
  </si>
  <si>
    <t>TUNJUELITO TOTAL 5</t>
  </si>
  <si>
    <t>USAQUEN TOTAL 8</t>
  </si>
  <si>
    <t>USME TOTAL 11</t>
  </si>
  <si>
    <t>TOTAL PROCESOS</t>
  </si>
  <si>
    <t>TOTAL</t>
  </si>
  <si>
    <t>FECHA</t>
  </si>
  <si>
    <t>ASISTENTE DEL AREA</t>
  </si>
  <si>
    <t>ASUNTO</t>
  </si>
  <si>
    <t>RESPONSABLE DEL EQUIPO</t>
  </si>
  <si>
    <t>COMPROMISOS</t>
  </si>
  <si>
    <t>EVIDENCIAS</t>
  </si>
  <si>
    <t>NUMERO DE RADICADO</t>
  </si>
  <si>
    <t>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</si>
</sst>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quot;\ #,##0;[Red]\-&quot;$&quot;\ #,##0"/>
    <numFmt numFmtId="165" formatCode="_-&quot;$&quot;\ * #,##0_-;\-&quot;$&quot;\ * #,##0_-;_-&quot;$&quot;\ * &quot;-&quot;_-;_-@_-"/>
    <numFmt numFmtId="166" formatCode="_-&quot;$&quot;\ * #,##0.00_-;\-&quot;$&quot;\ * #,##0.00_-;_-&quot;$&quot;\ * &quot;-&quot;??_-;_-@_-"/>
    <numFmt numFmtId="167" formatCode="&quot;$&quot;#,##0;[Red]\-&quot;$&quot;#,##0"/>
    <numFmt numFmtId="168" formatCode="_-* #,##0.00\ _€_-;\-* #,##0.00\ _€_-;_-* &quot;-&quot;??\ _€_-;_-@_-"/>
    <numFmt numFmtId="169" formatCode="_-&quot;$&quot;* #,##0_-;\-&quot;$&quot;* #,##0_-;_-&quot;$&quot;* &quot;-&quot;_-;_-@"/>
    <numFmt numFmtId="170" formatCode="_-&quot;$&quot;* #,##0.00_-;\-&quot;$&quot;* #,##0.00_-;_-&quot;$&quot;* &quot;-&quot;??_-;_-@"/>
    <numFmt numFmtId="171" formatCode="_-* #,##0_-;\-* #,##0_-;_-* &quot;-&quot;_-;_-@"/>
    <numFmt numFmtId="172" formatCode="_-[$$-409]* #,##0.00_ ;_-[$$-409]* \-#,##0.00\ ;_-[$$-409]* &quot;-&quot;??_ ;_-@_ "/>
    <numFmt numFmtId="173" formatCode="&quot;$&quot;#,##0"/>
    <numFmt numFmtId="174" formatCode="_-[$$-409]* #,##0_ ;_-[$$-409]* \-#,##0\ ;_-[$$-409]* &quot;-&quot;??_ ;_-@_ "/>
    <numFmt numFmtId="175" formatCode="_-&quot;$&quot;* #,##0_-;\-&quot;$&quot;* #,##0_-;_-&quot;$&quot;* &quot;-&quot;??_-;_-@"/>
    <numFmt numFmtId="176" formatCode="_-[$$-240A]\ * #,##0_-;\-[$$-240A]\ * #,##0_-;_-[$$-240A]\ * &quot;-&quot;??_-;_-@_-"/>
    <numFmt numFmtId="177" formatCode="0.0%"/>
    <numFmt numFmtId="178" formatCode="_-[$$-240A]\ * #,##0.00_-;\-[$$-240A]\ * #,##0.00_-;_-[$$-240A]\ * &quot;-&quot;??_-;_-@_-"/>
    <numFmt numFmtId="179" formatCode="_-&quot;$&quot;\ * #,##0_-;\-&quot;$&quot;\ * #,##0_-;_-&quot;$&quot;\ * &quot;-&quot;??_-;_-@_-"/>
    <numFmt numFmtId="180" formatCode="_-[$$-240A]\ * #,##0.0_-;\-[$$-240A]\ * #,##0.0_-;_-[$$-240A]\ * &quot;-&quot;??_-;_-@_-"/>
    <numFmt numFmtId="181" formatCode="0.0"/>
    <numFmt numFmtId="182" formatCode="[$$-2C0A]\ #,##0.00"/>
    <numFmt numFmtId="183" formatCode="_-[$$-2C0A]\ * #,##0.00_-;\-[$$-2C0A]\ * #,##0.00_-;_-[$$-2C0A]\ * &quot;-&quot;??_-;_-@_-"/>
  </numFmts>
  <fonts count="103">
    <font>
      <sz val="11"/>
      <color theme="1"/>
      <name val="Calibri"/>
    </font>
    <font>
      <sz val="11"/>
      <color theme="1"/>
      <name val="Calibri"/>
      <family val="2"/>
    </font>
    <font>
      <b/>
      <sz val="12"/>
      <color theme="1"/>
      <name val="Calibri"/>
      <family val="2"/>
    </font>
    <font>
      <sz val="10"/>
      <color theme="1"/>
      <name val="Calibri"/>
      <family val="2"/>
    </font>
    <font>
      <u/>
      <sz val="11"/>
      <color theme="10"/>
      <name val="Calibri"/>
      <family val="2"/>
    </font>
    <font>
      <b/>
      <sz val="11"/>
      <color theme="1"/>
      <name val="Calibri"/>
      <family val="2"/>
    </font>
    <font>
      <b/>
      <sz val="11"/>
      <name val="Calibri"/>
      <family val="2"/>
    </font>
    <font>
      <sz val="16"/>
      <name val="Calibri"/>
      <family val="2"/>
    </font>
    <font>
      <sz val="16"/>
      <color theme="1"/>
      <name val="Calibri"/>
      <family val="2"/>
    </font>
    <font>
      <sz val="14"/>
      <name val="Calibri"/>
      <family val="2"/>
    </font>
    <font>
      <sz val="12"/>
      <name val="Calibri"/>
      <family val="2"/>
    </font>
    <font>
      <sz val="11"/>
      <color theme="1"/>
      <name val="Calibri"/>
      <family val="2"/>
    </font>
    <font>
      <b/>
      <sz val="12"/>
      <color theme="1"/>
      <name val="Arial"/>
      <family val="2"/>
      <charset val="1"/>
    </font>
    <font>
      <b/>
      <sz val="11"/>
      <color theme="1"/>
      <name val="Arial"/>
      <family val="2"/>
      <charset val="1"/>
    </font>
    <font>
      <sz val="11"/>
      <color rgb="FF000000"/>
      <name val="Arial"/>
      <family val="2"/>
      <charset val="1"/>
    </font>
    <font>
      <sz val="8"/>
      <name val="Calibri"/>
      <family val="2"/>
    </font>
    <font>
      <b/>
      <sz val="14"/>
      <name val="Calibri"/>
      <family val="2"/>
    </font>
    <font>
      <b/>
      <sz val="16"/>
      <color theme="1"/>
      <name val="Calibri"/>
      <family val="2"/>
    </font>
    <font>
      <sz val="11"/>
      <color rgb="FFFF0000"/>
      <name val="Calibri"/>
      <family val="2"/>
    </font>
    <font>
      <sz val="11"/>
      <name val="Calibri"/>
      <family val="2"/>
    </font>
    <font>
      <u/>
      <sz val="11"/>
      <name val="Calibri"/>
      <family val="2"/>
    </font>
    <font>
      <sz val="11"/>
      <color rgb="FF000000"/>
      <name val="Arial"/>
      <family val="2"/>
    </font>
    <font>
      <sz val="11"/>
      <color rgb="FF00000A"/>
      <name val="Calibri"/>
      <family val="2"/>
    </font>
    <font>
      <sz val="11"/>
      <color rgb="FF000000"/>
      <name val="Calibri"/>
      <family val="2"/>
    </font>
    <font>
      <sz val="11"/>
      <name val="Arial"/>
      <family val="2"/>
    </font>
    <font>
      <sz val="11"/>
      <color theme="9" tint="-0.249977111117893"/>
      <name val="Calibri"/>
      <family val="2"/>
    </font>
    <font>
      <sz val="11"/>
      <color theme="7" tint="-0.249977111117893"/>
      <name val="Calibri"/>
      <family val="2"/>
    </font>
    <font>
      <sz val="11"/>
      <color theme="1"/>
      <name val="Calibri"/>
      <family val="2"/>
    </font>
    <font>
      <sz val="11"/>
      <color rgb="FF7030A0"/>
      <name val="Calibri"/>
      <family val="2"/>
    </font>
    <font>
      <sz val="11"/>
      <color rgb="FF000000"/>
      <name val="Calibri"/>
      <family val="2"/>
      <scheme val="major"/>
    </font>
    <font>
      <sz val="16"/>
      <color theme="1"/>
      <name val="Calibri"/>
      <family val="2"/>
      <scheme val="major"/>
    </font>
    <font>
      <sz val="11"/>
      <color theme="1"/>
      <name val="Calibri"/>
      <family val="2"/>
      <scheme val="major"/>
    </font>
    <font>
      <b/>
      <sz val="11"/>
      <color rgb="FFFF0000"/>
      <name val="Calibri"/>
      <family val="2"/>
    </font>
    <font>
      <b/>
      <sz val="11"/>
      <color rgb="FFC00000"/>
      <name val="Calibri"/>
      <family val="2"/>
    </font>
    <font>
      <sz val="11"/>
      <color rgb="FFC00000"/>
      <name val="Calibri"/>
      <family val="2"/>
    </font>
    <font>
      <sz val="11"/>
      <color theme="1"/>
      <name val="Calibri"/>
      <family val="2"/>
    </font>
    <font>
      <sz val="11"/>
      <color theme="1" tint="0.14999847407452621"/>
      <name val="Calibri"/>
      <family val="2"/>
    </font>
    <font>
      <sz val="10.5"/>
      <name val="Calibri"/>
      <family val="2"/>
    </font>
    <font>
      <u/>
      <sz val="11"/>
      <color rgb="FF0563C1"/>
      <name val="Calibri"/>
      <family val="2"/>
    </font>
    <font>
      <b/>
      <sz val="11"/>
      <color theme="5" tint="-0.249977111117893"/>
      <name val="Calibri"/>
      <family val="2"/>
    </font>
    <font>
      <sz val="11"/>
      <name val="Calibri"/>
      <family val="2"/>
      <scheme val="major"/>
    </font>
    <font>
      <b/>
      <sz val="12"/>
      <name val="Calibri"/>
      <family val="2"/>
    </font>
    <font>
      <b/>
      <sz val="11"/>
      <color rgb="FF000000"/>
      <name val="Calibri"/>
      <family val="2"/>
    </font>
    <font>
      <b/>
      <u/>
      <sz val="11"/>
      <color rgb="FFC00000"/>
      <name val="Calibri"/>
      <family val="2"/>
    </font>
    <font>
      <u/>
      <sz val="11"/>
      <color rgb="FFC00000"/>
      <name val="Calibri"/>
      <family val="2"/>
    </font>
    <font>
      <b/>
      <u/>
      <sz val="11"/>
      <color theme="5" tint="-0.249977111117893"/>
      <name val="Calibri"/>
      <family val="2"/>
    </font>
    <font>
      <u/>
      <sz val="11"/>
      <color rgb="FF000000"/>
      <name val="Calibri"/>
      <family val="2"/>
    </font>
    <font>
      <sz val="11"/>
      <color theme="1"/>
      <name val="Arial"/>
      <family val="2"/>
      <charset val="1"/>
    </font>
    <font>
      <sz val="11"/>
      <color rgb="FFC65911"/>
      <name val="Calibri"/>
      <family val="2"/>
    </font>
    <font>
      <b/>
      <sz val="11"/>
      <color rgb="FFC65911"/>
      <name val="Calibri"/>
      <family val="2"/>
    </font>
    <font>
      <b/>
      <u/>
      <sz val="11"/>
      <color rgb="FF000000"/>
      <name val="Calibri"/>
      <family val="2"/>
    </font>
    <font>
      <sz val="9"/>
      <color rgb="FF000000"/>
      <name val="Arial"/>
      <family val="2"/>
      <charset val="1"/>
    </font>
    <font>
      <sz val="8"/>
      <name val="Calibri"/>
      <family val="2"/>
    </font>
    <font>
      <b/>
      <i/>
      <sz val="11"/>
      <color rgb="FFC00000"/>
      <name val="Calibri"/>
      <family val="2"/>
    </font>
    <font>
      <b/>
      <i/>
      <sz val="11"/>
      <color rgb="FF000000"/>
      <name val="Calibri"/>
      <family val="2"/>
    </font>
    <font>
      <b/>
      <u/>
      <sz val="11"/>
      <color rgb="FFC65911"/>
      <name val="Calibri"/>
      <family val="2"/>
    </font>
    <font>
      <i/>
      <u/>
      <sz val="11"/>
      <color rgb="FF000000"/>
      <name val="Calibri"/>
      <family val="2"/>
    </font>
    <font>
      <i/>
      <u/>
      <sz val="11"/>
      <color rgb="FFC00000"/>
      <name val="Calibri"/>
      <family val="2"/>
    </font>
    <font>
      <b/>
      <i/>
      <u/>
      <sz val="11"/>
      <color rgb="FFC00000"/>
      <name val="Calibri"/>
      <family val="2"/>
    </font>
    <font>
      <b/>
      <i/>
      <u/>
      <sz val="11"/>
      <color rgb="FF000000"/>
      <name val="Calibri"/>
      <family val="2"/>
    </font>
    <font>
      <b/>
      <sz val="16"/>
      <name val="Calibri"/>
      <family val="2"/>
    </font>
    <font>
      <sz val="9"/>
      <color rgb="FF000000"/>
      <name val="Calibri"/>
      <family val="2"/>
    </font>
    <font>
      <b/>
      <sz val="16"/>
      <color rgb="FF000000"/>
      <name val="Calibri"/>
      <family val="2"/>
    </font>
    <font>
      <b/>
      <sz val="16"/>
      <color rgb="FFC00000"/>
      <name val="Calibri"/>
      <family val="2"/>
    </font>
    <font>
      <sz val="16"/>
      <color rgb="FF000000"/>
      <name val="Calibri"/>
      <family val="2"/>
    </font>
    <font>
      <i/>
      <u/>
      <sz val="16"/>
      <color rgb="FF000000"/>
      <name val="Calibri"/>
      <family val="2"/>
    </font>
    <font>
      <sz val="11"/>
      <color rgb="FF00FF00"/>
      <name val="Calibri"/>
      <family val="2"/>
    </font>
    <font>
      <b/>
      <i/>
      <sz val="11"/>
      <color rgb="FF70AD47"/>
      <name val="Calibri"/>
      <family val="2"/>
    </font>
    <font>
      <b/>
      <i/>
      <sz val="11"/>
      <color rgb="FF00B050"/>
      <name val="Calibri"/>
      <family val="2"/>
    </font>
    <font>
      <b/>
      <sz val="11"/>
      <color rgb="FF262626"/>
      <name val="Calibri"/>
      <family val="2"/>
    </font>
    <font>
      <sz val="11"/>
      <color rgb="FF262626"/>
      <name val="Calibri"/>
      <family val="2"/>
    </font>
    <font>
      <b/>
      <sz val="11"/>
      <color rgb="FF548235"/>
      <name val="Calibri"/>
      <family val="2"/>
    </font>
    <font>
      <sz val="11"/>
      <color theme="1"/>
      <name val="Garamond"/>
      <family val="1"/>
      <charset val="1"/>
    </font>
    <font>
      <b/>
      <sz val="11"/>
      <color rgb="FF00000A"/>
      <name val="Calibri"/>
      <family val="2"/>
    </font>
    <font>
      <b/>
      <sz val="10"/>
      <color rgb="FFC00000"/>
      <name val="Calibri"/>
      <family val="2"/>
    </font>
    <font>
      <b/>
      <sz val="10"/>
      <color rgb="FF000000"/>
      <name val="Calibri"/>
      <family val="2"/>
    </font>
    <font>
      <sz val="10"/>
      <color rgb="FF000000"/>
      <name val="Calibri"/>
      <family val="2"/>
    </font>
    <font>
      <i/>
      <u/>
      <sz val="10"/>
      <color rgb="FF000000"/>
      <name val="Calibri"/>
      <family val="2"/>
    </font>
    <font>
      <sz val="10"/>
      <name val="Calibri"/>
      <family val="2"/>
    </font>
    <font>
      <b/>
      <sz val="11"/>
      <color rgb="FFC00000"/>
      <name val="Calibri"/>
    </font>
    <font>
      <sz val="11"/>
      <color rgb="FF000000"/>
      <name val="Calibri"/>
    </font>
    <font>
      <b/>
      <sz val="11"/>
      <color rgb="FF000000"/>
      <name val="Calibri"/>
    </font>
    <font>
      <u/>
      <sz val="11"/>
      <color theme="10"/>
      <name val="Calibri"/>
    </font>
    <font>
      <i/>
      <u/>
      <sz val="11"/>
      <color rgb="FF000000"/>
      <name val="Calibri"/>
    </font>
    <font>
      <sz val="11"/>
      <color rgb="FF00000A"/>
      <name val="Calibri"/>
    </font>
    <font>
      <sz val="11"/>
      <color rgb="FF000000"/>
      <name val="Calibri"/>
      <charset val="1"/>
    </font>
    <font>
      <b/>
      <i/>
      <u/>
      <sz val="11"/>
      <color rgb="FF000000"/>
      <name val="Calibri"/>
    </font>
    <font>
      <sz val="11"/>
      <color rgb="FFC00000"/>
      <name val="Calibri"/>
    </font>
    <font>
      <b/>
      <u/>
      <sz val="11"/>
      <color rgb="FF000000"/>
      <name val="Calibri"/>
    </font>
    <font>
      <b/>
      <sz val="11"/>
      <color rgb="FFC00000"/>
      <name val="Calibri"/>
      <charset val="1"/>
    </font>
    <font>
      <sz val="11"/>
      <name val="Calibri"/>
      <charset val="1"/>
    </font>
    <font>
      <b/>
      <sz val="11"/>
      <color rgb="FF000000"/>
      <name val="Calibri"/>
      <charset val="1"/>
    </font>
    <font>
      <sz val="11"/>
      <color rgb="FF9C0006"/>
      <name val="Aptos Narrow"/>
      <family val="2"/>
    </font>
    <font>
      <b/>
      <sz val="10"/>
      <color rgb="FFC00000"/>
      <name val="Calibri"/>
    </font>
    <font>
      <b/>
      <sz val="10"/>
      <color rgb="FF000000"/>
      <name val="Calibri"/>
    </font>
    <font>
      <sz val="11"/>
      <name val="Calibri"/>
    </font>
    <font>
      <b/>
      <i/>
      <sz val="11"/>
      <color rgb="FF000000"/>
      <name val="Calibri"/>
    </font>
    <font>
      <sz val="11"/>
      <color rgb="FFFF0000"/>
      <name val="Calibri"/>
    </font>
    <font>
      <b/>
      <sz val="10.5"/>
      <color rgb="FFC00000"/>
      <name val="Calibri"/>
    </font>
    <font>
      <b/>
      <sz val="10.5"/>
      <color rgb="FF000000"/>
      <name val="Calibri"/>
    </font>
    <font>
      <sz val="10.5"/>
      <color rgb="FF000000"/>
      <name val="Calibri"/>
    </font>
    <font>
      <sz val="10.5"/>
      <name val="Calibri"/>
    </font>
    <font>
      <sz val="12"/>
      <color rgb="FF000000"/>
      <name val="Aptos"/>
      <charset val="1"/>
    </font>
  </fonts>
  <fills count="38">
    <fill>
      <patternFill patternType="none"/>
    </fill>
    <fill>
      <patternFill patternType="gray125"/>
    </fill>
    <fill>
      <patternFill patternType="solid">
        <fgColor rgb="FFFEF2CB"/>
        <bgColor rgb="FFFEF2CB"/>
      </patternFill>
    </fill>
    <fill>
      <patternFill patternType="solid">
        <fgColor rgb="FFFFFF00"/>
        <bgColor rgb="FFFFFF00"/>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FFF2CC"/>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39997558519241921"/>
        <bgColor rgb="FFFEF2CB"/>
      </patternFill>
    </fill>
    <fill>
      <patternFill patternType="solid">
        <fgColor theme="8" tint="0.79998168889431442"/>
        <bgColor rgb="FFFEF2CB"/>
      </patternFill>
    </fill>
    <fill>
      <patternFill patternType="solid">
        <fgColor theme="9" tint="0.39997558519241921"/>
        <bgColor rgb="FFFEF2CB"/>
      </patternFill>
    </fill>
    <fill>
      <patternFill patternType="solid">
        <fgColor theme="5" tint="0.39997558519241921"/>
        <bgColor rgb="FFFEF2CB"/>
      </patternFill>
    </fill>
    <fill>
      <patternFill patternType="solid">
        <fgColor theme="4" tint="0.39997558519241921"/>
        <bgColor rgb="FFFEF2CB"/>
      </patternFill>
    </fill>
    <fill>
      <patternFill patternType="solid">
        <fgColor theme="2" tint="-0.249977111117893"/>
        <bgColor rgb="FFFEF2CB"/>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249977111117893"/>
        <bgColor rgb="FFFEF2CB"/>
      </patternFill>
    </fill>
    <fill>
      <patternFill patternType="solid">
        <fgColor rgb="FFFFFF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E2EFDA"/>
        <bgColor indexed="64"/>
      </patternFill>
    </fill>
    <fill>
      <patternFill patternType="solid">
        <fgColor rgb="FFF0DAE4"/>
        <bgColor indexed="64"/>
      </patternFill>
    </fill>
    <fill>
      <patternFill patternType="solid">
        <fgColor rgb="FFFFFFFF"/>
        <bgColor rgb="FF000000"/>
      </patternFill>
    </fill>
    <fill>
      <patternFill patternType="solid">
        <fgColor rgb="FF66FF66"/>
        <bgColor rgb="FFFEF2CB"/>
      </patternFill>
    </fill>
    <fill>
      <patternFill patternType="solid">
        <fgColor rgb="FF00B0F0"/>
        <bgColor rgb="FFFEF2CB"/>
      </patternFill>
    </fill>
    <fill>
      <patternFill patternType="solid">
        <fgColor rgb="FF00FF00"/>
        <bgColor rgb="FFFEF2CB"/>
      </patternFill>
    </fill>
    <fill>
      <patternFill patternType="solid">
        <fgColor rgb="FF00FF00"/>
        <bgColor indexed="64"/>
      </patternFill>
    </fill>
    <fill>
      <patternFill patternType="solid">
        <fgColor rgb="FF66FF66"/>
        <bgColor indexed="64"/>
      </patternFill>
    </fill>
    <fill>
      <patternFill patternType="solid">
        <fgColor rgb="FFFF0000"/>
        <bgColor rgb="FF000000"/>
      </patternFill>
    </fill>
    <fill>
      <patternFill patternType="solid">
        <fgColor rgb="FFF0DAE4"/>
        <bgColor rgb="FF000000"/>
      </patternFill>
    </fill>
    <fill>
      <patternFill patternType="solid">
        <fgColor rgb="FFFFFFFF"/>
        <bgColor rgb="FFFFFFFF"/>
      </patternFill>
    </fill>
    <fill>
      <patternFill patternType="solid">
        <fgColor rgb="FFFFC7CE"/>
        <bgColor rgb="FF000000"/>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theme="4" tint="0.39997558519241921"/>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right style="thin">
        <color indexed="64"/>
      </right>
      <top style="medium">
        <color indexed="64"/>
      </top>
      <bottom style="thin">
        <color indexed="64"/>
      </bottom>
      <diagonal/>
    </border>
    <border>
      <left/>
      <right style="thin">
        <color rgb="FF000000"/>
      </right>
      <top style="thin">
        <color rgb="FF000000"/>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rgb="FF000000"/>
      </right>
      <top style="thin">
        <color rgb="FF000000"/>
      </top>
      <bottom/>
      <diagonal/>
    </border>
    <border>
      <left/>
      <right style="thin">
        <color rgb="FF000000"/>
      </right>
      <top style="medium">
        <color indexed="64"/>
      </top>
      <bottom style="thin">
        <color rgb="FF000000"/>
      </bottom>
      <diagonal/>
    </border>
    <border>
      <left/>
      <right style="thin">
        <color rgb="FF000000"/>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rgb="FF000000"/>
      </bottom>
      <diagonal/>
    </border>
    <border>
      <left style="thin">
        <color rgb="FF000000"/>
      </left>
      <right/>
      <top style="thin">
        <color rgb="FF000000"/>
      </top>
      <bottom/>
      <diagonal/>
    </border>
    <border>
      <left style="thin">
        <color rgb="FF000000"/>
      </left>
      <right/>
      <top style="medium">
        <color indexed="64"/>
      </top>
      <bottom/>
      <diagonal/>
    </border>
    <border>
      <left style="thin">
        <color indexed="64"/>
      </left>
      <right/>
      <top style="medium">
        <color indexed="64"/>
      </top>
      <bottom style="thin">
        <color rgb="FF000000"/>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medium">
        <color rgb="FF000000"/>
      </bottom>
      <diagonal/>
    </border>
    <border>
      <left style="thin">
        <color rgb="FF000000"/>
      </left>
      <right style="thin">
        <color indexed="64"/>
      </right>
      <top style="medium">
        <color indexed="64"/>
      </top>
      <bottom style="thin">
        <color rgb="FF9BC2E6"/>
      </bottom>
      <diagonal/>
    </border>
    <border>
      <left style="thin">
        <color indexed="64"/>
      </left>
      <right style="thin">
        <color indexed="64"/>
      </right>
      <top style="medium">
        <color indexed="64"/>
      </top>
      <bottom style="thin">
        <color rgb="FF9BC2E6"/>
      </bottom>
      <diagonal/>
    </border>
    <border>
      <left style="thin">
        <color indexed="64"/>
      </left>
      <right/>
      <top style="medium">
        <color indexed="64"/>
      </top>
      <bottom style="thin">
        <color rgb="FF9BC2E6"/>
      </bottom>
      <diagonal/>
    </border>
    <border>
      <left/>
      <right style="thin">
        <color indexed="64"/>
      </right>
      <top style="medium">
        <color indexed="64"/>
      </top>
      <bottom style="thin">
        <color rgb="FF9BC2E6"/>
      </bottom>
      <diagonal/>
    </border>
    <border>
      <left style="thin">
        <color indexed="64"/>
      </left>
      <right style="thin">
        <color rgb="FF000000"/>
      </right>
      <top style="medium">
        <color indexed="64"/>
      </top>
      <bottom style="thin">
        <color indexed="64"/>
      </bottom>
      <diagonal/>
    </border>
    <border>
      <left style="medium">
        <color indexed="64"/>
      </left>
      <right style="thin">
        <color indexed="64"/>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9BC2E6"/>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right style="thin">
        <color rgb="FF0563C1"/>
      </right>
      <top style="thin">
        <color rgb="FF0563C1"/>
      </top>
      <bottom/>
      <diagonal/>
    </border>
    <border>
      <left/>
      <right style="thin">
        <color indexed="64"/>
      </right>
      <top style="thin">
        <color rgb="FF000000"/>
      </top>
      <bottom/>
      <diagonal/>
    </border>
    <border>
      <left/>
      <right style="thin">
        <color rgb="FF000000"/>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5">
    <xf numFmtId="0" fontId="0" fillId="0" borderId="0"/>
    <xf numFmtId="165" fontId="11" fillId="0" borderId="0" applyFont="0" applyFill="0" applyBorder="0" applyAlignment="0" applyProtection="0"/>
    <xf numFmtId="9" fontId="27" fillId="0" borderId="0" applyFont="0" applyFill="0" applyBorder="0" applyAlignment="0" applyProtection="0"/>
    <xf numFmtId="166" fontId="35" fillId="0" borderId="0" applyFont="0" applyFill="0" applyBorder="0" applyAlignment="0" applyProtection="0"/>
    <xf numFmtId="0" fontId="82" fillId="0" borderId="0" applyNumberFormat="0" applyFill="0" applyBorder="0" applyAlignment="0" applyProtection="0"/>
  </cellStyleXfs>
  <cellXfs count="1314">
    <xf numFmtId="0" fontId="0" fillId="0" borderId="0" xfId="0"/>
    <xf numFmtId="0" fontId="1" fillId="0" borderId="0" xfId="0" applyFont="1"/>
    <xf numFmtId="0" fontId="3" fillId="0" borderId="1" xfId="0" applyFont="1" applyBorder="1" applyAlignment="1">
      <alignment horizontal="center" vertical="center" wrapText="1"/>
    </xf>
    <xf numFmtId="0" fontId="0" fillId="0" borderId="1" xfId="0" applyBorder="1"/>
    <xf numFmtId="0" fontId="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5" xfId="0" applyFont="1" applyBorder="1" applyAlignment="1">
      <alignment vertical="center" wrapText="1"/>
    </xf>
    <xf numFmtId="0" fontId="0" fillId="0" borderId="2" xfId="0" applyBorder="1"/>
    <xf numFmtId="0" fontId="0" fillId="0" borderId="0" xfId="0" applyAlignment="1">
      <alignment horizontal="center"/>
    </xf>
    <xf numFmtId="0" fontId="8" fillId="0" borderId="0" xfId="0" applyFont="1" applyAlignment="1">
      <alignment horizontal="center" vertical="center"/>
    </xf>
    <xf numFmtId="0" fontId="7" fillId="2" borderId="7"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0" fillId="5" borderId="12" xfId="0" applyFill="1" applyBorder="1"/>
    <xf numFmtId="0" fontId="6" fillId="4" borderId="0" xfId="0" applyFont="1" applyFill="1"/>
    <xf numFmtId="0" fontId="0" fillId="0" borderId="12" xfId="0" applyBorder="1"/>
    <xf numFmtId="0" fontId="7" fillId="0" borderId="1" xfId="0" applyFont="1" applyBorder="1" applyAlignment="1">
      <alignment horizontal="center" vertical="center"/>
    </xf>
    <xf numFmtId="0" fontId="1" fillId="0" borderId="12" xfId="0" applyFont="1" applyBorder="1"/>
    <xf numFmtId="0" fontId="1" fillId="5" borderId="12" xfId="0" applyFont="1" applyFill="1" applyBorder="1"/>
    <xf numFmtId="0" fontId="12" fillId="0" borderId="0" xfId="0" applyFont="1"/>
    <xf numFmtId="14" fontId="12" fillId="0" borderId="0" xfId="0" applyNumberFormat="1" applyFont="1"/>
    <xf numFmtId="0" fontId="13" fillId="0" borderId="0" xfId="0" applyFont="1"/>
    <xf numFmtId="14" fontId="13" fillId="0" borderId="0" xfId="0" applyNumberFormat="1" applyFont="1"/>
    <xf numFmtId="0" fontId="8" fillId="6" borderId="0" xfId="0" applyFont="1" applyFill="1" applyAlignment="1">
      <alignment horizontal="center" vertical="center"/>
    </xf>
    <xf numFmtId="0" fontId="7" fillId="6" borderId="0" xfId="0" applyFont="1" applyFill="1" applyAlignment="1">
      <alignment horizontal="center" vertical="center"/>
    </xf>
    <xf numFmtId="1" fontId="7" fillId="0" borderId="0" xfId="0" applyNumberFormat="1" applyFont="1" applyAlignment="1">
      <alignment horizontal="center" vertical="center"/>
    </xf>
    <xf numFmtId="0" fontId="17" fillId="0" borderId="0" xfId="0" applyFont="1" applyAlignment="1">
      <alignment horizontal="center" vertical="center"/>
    </xf>
    <xf numFmtId="0" fontId="16" fillId="10" borderId="20" xfId="0" applyFont="1" applyFill="1" applyBorder="1" applyAlignment="1">
      <alignment horizontal="center" vertical="center" wrapText="1"/>
    </xf>
    <xf numFmtId="0" fontId="9" fillId="10" borderId="20" xfId="0" applyFont="1" applyFill="1" applyBorder="1" applyAlignment="1">
      <alignment horizontal="center" vertical="center" wrapText="1"/>
    </xf>
    <xf numFmtId="2" fontId="9" fillId="10" borderId="20"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5" borderId="20"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13" borderId="20"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3" borderId="16" xfId="0" applyFont="1" applyFill="1" applyBorder="1" applyAlignment="1">
      <alignment horizontal="center" vertical="center" wrapText="1"/>
    </xf>
    <xf numFmtId="1" fontId="9" fillId="12" borderId="8" xfId="0" applyNumberFormat="1"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8" fillId="9" borderId="0" xfId="0" applyFont="1" applyFill="1" applyAlignment="1">
      <alignment horizontal="center" vertical="center"/>
    </xf>
    <xf numFmtId="0" fontId="5" fillId="6" borderId="21" xfId="0" applyFont="1" applyFill="1" applyBorder="1" applyAlignment="1">
      <alignment horizontal="center" vertical="center"/>
    </xf>
    <xf numFmtId="0" fontId="1" fillId="6" borderId="22" xfId="0" applyFont="1" applyFill="1" applyBorder="1" applyAlignment="1">
      <alignment horizontal="center" vertical="center" wrapText="1"/>
    </xf>
    <xf numFmtId="0" fontId="1" fillId="6" borderId="22" xfId="0" applyFont="1" applyFill="1" applyBorder="1" applyAlignment="1">
      <alignment horizontal="center" vertical="center"/>
    </xf>
    <xf numFmtId="2" fontId="1" fillId="6" borderId="22" xfId="0" applyNumberFormat="1" applyFont="1" applyFill="1" applyBorder="1" applyAlignment="1">
      <alignment horizontal="center" vertical="center" wrapText="1"/>
    </xf>
    <xf numFmtId="14" fontId="1" fillId="6" borderId="22" xfId="0" applyNumberFormat="1" applyFont="1" applyFill="1" applyBorder="1" applyAlignment="1">
      <alignment horizontal="center" vertical="center" wrapText="1"/>
    </xf>
    <xf numFmtId="1" fontId="19" fillId="6" borderId="22" xfId="0" applyNumberFormat="1" applyFont="1" applyFill="1" applyBorder="1" applyAlignment="1">
      <alignment horizontal="center" vertical="center" wrapText="1"/>
    </xf>
    <xf numFmtId="14" fontId="19" fillId="6" borderId="22" xfId="0" applyNumberFormat="1" applyFont="1" applyFill="1" applyBorder="1" applyAlignment="1">
      <alignment horizontal="center" vertical="center" wrapText="1"/>
    </xf>
    <xf numFmtId="0" fontId="19" fillId="6" borderId="22" xfId="0" applyFont="1" applyFill="1" applyBorder="1" applyAlignment="1">
      <alignment horizontal="center" vertical="center" wrapText="1"/>
    </xf>
    <xf numFmtId="169" fontId="19" fillId="6" borderId="22" xfId="0" applyNumberFormat="1" applyFont="1" applyFill="1" applyBorder="1" applyAlignment="1">
      <alignment horizontal="center" vertical="center"/>
    </xf>
    <xf numFmtId="9" fontId="19" fillId="6" borderId="22" xfId="0" applyNumberFormat="1" applyFont="1" applyFill="1" applyBorder="1" applyAlignment="1">
      <alignment horizontal="center" vertical="center" wrapText="1"/>
    </xf>
    <xf numFmtId="14" fontId="19" fillId="6" borderId="26" xfId="0" applyNumberFormat="1" applyFont="1" applyFill="1" applyBorder="1" applyAlignment="1">
      <alignment horizontal="center" vertical="center" wrapText="1"/>
    </xf>
    <xf numFmtId="0" fontId="6" fillId="6" borderId="28" xfId="0" applyFont="1" applyFill="1" applyBorder="1" applyAlignment="1">
      <alignment horizontal="center" vertical="center"/>
    </xf>
    <xf numFmtId="0" fontId="1" fillId="6" borderId="29"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19" fillId="6" borderId="29" xfId="0" applyFont="1" applyFill="1" applyBorder="1" applyAlignment="1">
      <alignment horizontal="center" vertical="center"/>
    </xf>
    <xf numFmtId="14" fontId="20" fillId="6" borderId="29" xfId="4" applyNumberFormat="1" applyFont="1" applyFill="1" applyBorder="1" applyAlignment="1">
      <alignment horizontal="center" vertical="center" wrapText="1"/>
    </xf>
    <xf numFmtId="14" fontId="19" fillId="6" borderId="29" xfId="0" applyNumberFormat="1" applyFont="1" applyFill="1" applyBorder="1" applyAlignment="1">
      <alignment horizontal="center" vertical="center" wrapText="1"/>
    </xf>
    <xf numFmtId="0" fontId="19" fillId="6" borderId="33" xfId="0" applyFont="1" applyFill="1" applyBorder="1" applyAlignment="1">
      <alignment horizontal="center" vertical="center" wrapText="1"/>
    </xf>
    <xf numFmtId="0" fontId="19" fillId="6" borderId="22" xfId="0" applyFont="1" applyFill="1" applyBorder="1" applyAlignment="1">
      <alignment horizontal="center" vertical="center"/>
    </xf>
    <xf numFmtId="0" fontId="5" fillId="6" borderId="7" xfId="0" applyFont="1" applyFill="1" applyBorder="1" applyAlignment="1">
      <alignment horizontal="center" vertical="center"/>
    </xf>
    <xf numFmtId="0" fontId="1" fillId="6" borderId="7" xfId="0" applyFont="1" applyFill="1" applyBorder="1" applyAlignment="1">
      <alignment horizontal="center" vertical="center" wrapText="1"/>
    </xf>
    <xf numFmtId="2" fontId="1" fillId="6" borderId="7" xfId="0" applyNumberFormat="1" applyFont="1" applyFill="1" applyBorder="1" applyAlignment="1">
      <alignment horizontal="center" vertical="center" wrapText="1"/>
    </xf>
    <xf numFmtId="1" fontId="1" fillId="9" borderId="7" xfId="0" applyNumberFormat="1" applyFont="1" applyFill="1" applyBorder="1" applyAlignment="1">
      <alignment horizontal="center" vertical="center" wrapText="1"/>
    </xf>
    <xf numFmtId="0" fontId="4" fillId="6" borderId="7" xfId="4" applyFont="1" applyFill="1" applyBorder="1" applyAlignment="1">
      <alignment horizontal="center" vertical="center" wrapText="1"/>
    </xf>
    <xf numFmtId="14" fontId="1" fillId="6" borderId="7" xfId="0" applyNumberFormat="1" applyFont="1" applyFill="1" applyBorder="1" applyAlignment="1">
      <alignment horizontal="center" vertical="center" wrapText="1"/>
    </xf>
    <xf numFmtId="0" fontId="19" fillId="6" borderId="7" xfId="0" applyFont="1" applyFill="1" applyBorder="1" applyAlignment="1">
      <alignment horizontal="center" vertical="center"/>
    </xf>
    <xf numFmtId="14" fontId="19" fillId="6" borderId="7" xfId="0" applyNumberFormat="1" applyFont="1" applyFill="1" applyBorder="1" applyAlignment="1">
      <alignment horizontal="center" vertical="center" wrapText="1"/>
    </xf>
    <xf numFmtId="0" fontId="19" fillId="6" borderId="7" xfId="0" applyFont="1" applyFill="1" applyBorder="1" applyAlignment="1">
      <alignment horizontal="center" vertical="center" wrapText="1"/>
    </xf>
    <xf numFmtId="169" fontId="19" fillId="6" borderId="7" xfId="0" applyNumberFormat="1" applyFont="1" applyFill="1" applyBorder="1" applyAlignment="1">
      <alignment horizontal="center" vertical="center" wrapText="1"/>
    </xf>
    <xf numFmtId="9" fontId="19" fillId="6" borderId="7" xfId="0" applyNumberFormat="1" applyFont="1" applyFill="1" applyBorder="1" applyAlignment="1">
      <alignment horizontal="center" vertical="center" wrapText="1"/>
    </xf>
    <xf numFmtId="1" fontId="19" fillId="6" borderId="7" xfId="0" applyNumberFormat="1" applyFont="1" applyFill="1" applyBorder="1" applyAlignment="1">
      <alignment horizontal="center" vertical="center" wrapText="1"/>
    </xf>
    <xf numFmtId="0" fontId="6"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171" fontId="19" fillId="6" borderId="6" xfId="0" applyNumberFormat="1" applyFont="1" applyFill="1" applyBorder="1" applyAlignment="1">
      <alignment horizontal="center" vertical="center" wrapText="1"/>
    </xf>
    <xf numFmtId="2" fontId="1" fillId="6" borderId="6" xfId="0" applyNumberFormat="1" applyFont="1" applyFill="1" applyBorder="1" applyAlignment="1">
      <alignment horizontal="center" vertical="center" wrapText="1"/>
    </xf>
    <xf numFmtId="14" fontId="20" fillId="6" borderId="6" xfId="4" applyNumberFormat="1" applyFont="1" applyFill="1" applyBorder="1" applyAlignment="1">
      <alignment horizontal="center" vertical="center" wrapText="1"/>
    </xf>
    <xf numFmtId="14" fontId="19" fillId="6" borderId="6" xfId="0" applyNumberFormat="1" applyFont="1" applyFill="1" applyBorder="1" applyAlignment="1">
      <alignment horizontal="center" vertical="center" wrapText="1"/>
    </xf>
    <xf numFmtId="0" fontId="19" fillId="6" borderId="6" xfId="0" applyFont="1" applyFill="1" applyBorder="1" applyAlignment="1">
      <alignment horizontal="center" vertical="center"/>
    </xf>
    <xf numFmtId="169" fontId="19" fillId="6" borderId="6" xfId="0" applyNumberFormat="1" applyFont="1" applyFill="1" applyBorder="1" applyAlignment="1">
      <alignment horizontal="center" vertical="center" wrapText="1"/>
    </xf>
    <xf numFmtId="9" fontId="19" fillId="6" borderId="6" xfId="0" applyNumberFormat="1" applyFont="1" applyFill="1" applyBorder="1" applyAlignment="1">
      <alignment horizontal="center" vertical="center" wrapText="1"/>
    </xf>
    <xf numFmtId="1" fontId="19" fillId="6" borderId="6" xfId="0" applyNumberFormat="1" applyFont="1" applyFill="1" applyBorder="1" applyAlignment="1">
      <alignment horizontal="center" vertical="center" wrapText="1"/>
    </xf>
    <xf numFmtId="0" fontId="5" fillId="6" borderId="6" xfId="0" applyFont="1" applyFill="1" applyBorder="1" applyAlignment="1">
      <alignment horizontal="center" vertical="center"/>
    </xf>
    <xf numFmtId="0" fontId="19" fillId="6" borderId="10" xfId="0" applyFont="1" applyFill="1" applyBorder="1" applyAlignment="1">
      <alignment horizontal="center" vertical="center" wrapText="1"/>
    </xf>
    <xf numFmtId="0" fontId="23" fillId="6" borderId="6" xfId="0" applyFont="1" applyFill="1" applyBorder="1" applyAlignment="1">
      <alignment horizontal="center" vertical="center" wrapText="1"/>
    </xf>
    <xf numFmtId="171" fontId="19" fillId="6" borderId="3" xfId="0" applyNumberFormat="1" applyFont="1" applyFill="1" applyBorder="1" applyAlignment="1">
      <alignment horizontal="center" vertical="center" wrapText="1"/>
    </xf>
    <xf numFmtId="14" fontId="23" fillId="6" borderId="6" xfId="0" applyNumberFormat="1" applyFont="1" applyFill="1" applyBorder="1" applyAlignment="1">
      <alignment horizontal="center" vertical="center" wrapText="1"/>
    </xf>
    <xf numFmtId="0" fontId="19" fillId="6" borderId="6" xfId="0" applyFont="1" applyFill="1" applyBorder="1" applyAlignment="1">
      <alignment horizontal="left" vertical="center" wrapText="1"/>
    </xf>
    <xf numFmtId="172" fontId="19" fillId="6" borderId="6"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2" fontId="1" fillId="6" borderId="8" xfId="0" applyNumberFormat="1" applyFont="1" applyFill="1" applyBorder="1" applyAlignment="1">
      <alignment horizontal="center" vertical="center" wrapText="1"/>
    </xf>
    <xf numFmtId="14" fontId="1" fillId="6" borderId="8" xfId="0" applyNumberFormat="1" applyFont="1" applyFill="1" applyBorder="1" applyAlignment="1">
      <alignment horizontal="center" vertical="center" wrapText="1"/>
    </xf>
    <xf numFmtId="0" fontId="19" fillId="6" borderId="8" xfId="0" applyFont="1" applyFill="1" applyBorder="1" applyAlignment="1">
      <alignment horizontal="center" vertical="center" wrapText="1"/>
    </xf>
    <xf numFmtId="14" fontId="19" fillId="6" borderId="8" xfId="0" applyNumberFormat="1" applyFont="1" applyFill="1" applyBorder="1" applyAlignment="1">
      <alignment horizontal="center" vertical="center" wrapText="1"/>
    </xf>
    <xf numFmtId="9" fontId="19" fillId="6" borderId="8" xfId="0" applyNumberFormat="1" applyFont="1" applyFill="1" applyBorder="1" applyAlignment="1">
      <alignment horizontal="center" vertical="center" wrapText="1"/>
    </xf>
    <xf numFmtId="1" fontId="19" fillId="6" borderId="8" xfId="0" applyNumberFormat="1" applyFont="1" applyFill="1" applyBorder="1" applyAlignment="1">
      <alignment horizontal="center" vertical="center" wrapText="1"/>
    </xf>
    <xf numFmtId="0" fontId="23" fillId="6" borderId="22" xfId="0" applyFont="1" applyFill="1" applyBorder="1" applyAlignment="1">
      <alignment horizontal="center" vertical="center" wrapText="1"/>
    </xf>
    <xf numFmtId="1" fontId="1" fillId="6" borderId="22" xfId="0" applyNumberFormat="1" applyFont="1" applyFill="1" applyBorder="1" applyAlignment="1">
      <alignment horizontal="center" vertical="center" wrapText="1"/>
    </xf>
    <xf numFmtId="171" fontId="19" fillId="6" borderId="22" xfId="0" applyNumberFormat="1" applyFont="1" applyFill="1" applyBorder="1" applyAlignment="1">
      <alignment horizontal="center" vertical="center" wrapText="1"/>
    </xf>
    <xf numFmtId="0" fontId="19" fillId="6" borderId="24" xfId="0" applyFont="1" applyFill="1" applyBorder="1" applyAlignment="1">
      <alignment horizontal="center" vertical="center" wrapText="1"/>
    </xf>
    <xf numFmtId="14" fontId="19" fillId="6" borderId="29" xfId="0" applyNumberFormat="1" applyFont="1" applyFill="1" applyBorder="1" applyAlignment="1">
      <alignment horizontal="center" vertical="center"/>
    </xf>
    <xf numFmtId="171" fontId="19" fillId="6" borderId="31" xfId="0" applyNumberFormat="1" applyFont="1" applyFill="1" applyBorder="1" applyAlignment="1">
      <alignment horizontal="center" vertical="center" wrapText="1"/>
    </xf>
    <xf numFmtId="0" fontId="6" fillId="6" borderId="21" xfId="0" applyFont="1" applyFill="1" applyBorder="1" applyAlignment="1">
      <alignment horizontal="center" vertical="center"/>
    </xf>
    <xf numFmtId="14" fontId="19" fillId="6" borderId="22" xfId="0" applyNumberFormat="1" applyFont="1" applyFill="1" applyBorder="1" applyAlignment="1">
      <alignment horizontal="center" vertical="center"/>
    </xf>
    <xf numFmtId="1" fontId="19" fillId="6" borderId="22" xfId="0" applyNumberFormat="1" applyFont="1" applyFill="1" applyBorder="1" applyAlignment="1">
      <alignment horizontal="center" vertical="center"/>
    </xf>
    <xf numFmtId="14" fontId="19" fillId="6" borderId="26" xfId="0" applyNumberFormat="1" applyFont="1" applyFill="1" applyBorder="1" applyAlignment="1">
      <alignment horizontal="center" vertical="center"/>
    </xf>
    <xf numFmtId="0" fontId="19" fillId="7" borderId="29" xfId="0" applyFont="1" applyFill="1" applyBorder="1" applyAlignment="1">
      <alignment horizontal="left" vertical="top" wrapText="1"/>
    </xf>
    <xf numFmtId="9" fontId="19" fillId="0" borderId="29" xfId="0" applyNumberFormat="1" applyFont="1" applyBorder="1" applyAlignment="1">
      <alignment horizontal="center" vertical="center"/>
    </xf>
    <xf numFmtId="1" fontId="19" fillId="6" borderId="29" xfId="0" applyNumberFormat="1" applyFont="1" applyFill="1" applyBorder="1" applyAlignment="1">
      <alignment horizontal="center" vertical="center"/>
    </xf>
    <xf numFmtId="0" fontId="19" fillId="6" borderId="31" xfId="0" applyFont="1" applyFill="1" applyBorder="1" applyAlignment="1">
      <alignment horizontal="center" vertical="center"/>
    </xf>
    <xf numFmtId="14" fontId="19" fillId="6" borderId="32" xfId="0" applyNumberFormat="1" applyFont="1" applyFill="1" applyBorder="1" applyAlignment="1">
      <alignment horizontal="center" vertical="center"/>
    </xf>
    <xf numFmtId="0" fontId="6" fillId="6" borderId="8" xfId="0" applyFont="1" applyFill="1" applyBorder="1" applyAlignment="1">
      <alignment horizontal="center" vertical="center"/>
    </xf>
    <xf numFmtId="1" fontId="1" fillId="9" borderId="8" xfId="0" applyNumberFormat="1" applyFont="1" applyFill="1" applyBorder="1" applyAlignment="1">
      <alignment horizontal="center" vertical="center" wrapText="1"/>
    </xf>
    <xf numFmtId="0" fontId="19" fillId="6" borderId="8" xfId="0" applyFont="1" applyFill="1" applyBorder="1" applyAlignment="1">
      <alignment horizontal="center" vertical="center"/>
    </xf>
    <xf numFmtId="169" fontId="19" fillId="6" borderId="8" xfId="0" applyNumberFormat="1" applyFont="1" applyFill="1" applyBorder="1" applyAlignment="1">
      <alignment horizontal="center" vertical="center" wrapText="1"/>
    </xf>
    <xf numFmtId="0" fontId="1" fillId="17" borderId="22" xfId="0" applyFont="1" applyFill="1" applyBorder="1" applyAlignment="1">
      <alignment horizontal="center" vertical="center" wrapText="1"/>
    </xf>
    <xf numFmtId="1" fontId="1" fillId="17" borderId="22" xfId="0" applyNumberFormat="1" applyFont="1" applyFill="1" applyBorder="1" applyAlignment="1">
      <alignment horizontal="center" vertical="center" wrapText="1"/>
    </xf>
    <xf numFmtId="14" fontId="1" fillId="17" borderId="22" xfId="0" applyNumberFormat="1" applyFont="1" applyFill="1" applyBorder="1" applyAlignment="1">
      <alignment horizontal="center" vertical="center" wrapText="1"/>
    </xf>
    <xf numFmtId="0" fontId="19" fillId="17" borderId="22" xfId="0" applyFont="1" applyFill="1" applyBorder="1" applyAlignment="1">
      <alignment horizontal="center" vertical="center" wrapText="1"/>
    </xf>
    <xf numFmtId="14" fontId="19" fillId="17" borderId="22" xfId="0" applyNumberFormat="1" applyFont="1" applyFill="1" applyBorder="1" applyAlignment="1">
      <alignment horizontal="center" vertical="center" wrapText="1"/>
    </xf>
    <xf numFmtId="169" fontId="19" fillId="17" borderId="22" xfId="0" applyNumberFormat="1" applyFont="1" applyFill="1" applyBorder="1" applyAlignment="1">
      <alignment horizontal="center" vertical="center" wrapText="1"/>
    </xf>
    <xf numFmtId="9" fontId="19" fillId="17" borderId="22" xfId="0" applyNumberFormat="1" applyFont="1" applyFill="1" applyBorder="1" applyAlignment="1">
      <alignment horizontal="center" vertical="center" wrapText="1"/>
    </xf>
    <xf numFmtId="0" fontId="19" fillId="17" borderId="24" xfId="0" applyFont="1" applyFill="1" applyBorder="1" applyAlignment="1">
      <alignment horizontal="center" vertical="center" wrapText="1"/>
    </xf>
    <xf numFmtId="0" fontId="1" fillId="17" borderId="29" xfId="0" applyFont="1" applyFill="1" applyBorder="1" applyAlignment="1">
      <alignment horizontal="center" vertical="center" wrapText="1"/>
    </xf>
    <xf numFmtId="171" fontId="19" fillId="17" borderId="29" xfId="0" applyNumberFormat="1" applyFont="1" applyFill="1" applyBorder="1" applyAlignment="1">
      <alignment horizontal="center" vertical="center" wrapText="1"/>
    </xf>
    <xf numFmtId="0" fontId="4" fillId="17" borderId="29" xfId="4" applyFont="1" applyFill="1" applyBorder="1" applyAlignment="1">
      <alignment horizontal="center" vertical="center" wrapText="1"/>
    </xf>
    <xf numFmtId="0" fontId="19" fillId="17" borderId="29" xfId="0" applyFont="1" applyFill="1" applyBorder="1" applyAlignment="1">
      <alignment horizontal="center" vertical="center" wrapText="1"/>
    </xf>
    <xf numFmtId="14" fontId="19" fillId="17" borderId="29" xfId="0" applyNumberFormat="1" applyFont="1" applyFill="1" applyBorder="1" applyAlignment="1">
      <alignment horizontal="center" vertical="center" wrapText="1"/>
    </xf>
    <xf numFmtId="9" fontId="19" fillId="17" borderId="29" xfId="0" applyNumberFormat="1" applyFont="1" applyFill="1" applyBorder="1" applyAlignment="1">
      <alignment horizontal="center" vertical="center" wrapText="1"/>
    </xf>
    <xf numFmtId="1" fontId="19" fillId="17" borderId="29" xfId="0" applyNumberFormat="1" applyFont="1" applyFill="1" applyBorder="1" applyAlignment="1">
      <alignment horizontal="center" vertical="center" wrapText="1"/>
    </xf>
    <xf numFmtId="0" fontId="19" fillId="17" borderId="33" xfId="0" applyFont="1" applyFill="1" applyBorder="1" applyAlignment="1">
      <alignment horizontal="center" vertical="center" wrapText="1"/>
    </xf>
    <xf numFmtId="0" fontId="5" fillId="17" borderId="6" xfId="0" applyFont="1" applyFill="1" applyBorder="1" applyAlignment="1">
      <alignment horizontal="center" vertical="center"/>
    </xf>
    <xf numFmtId="0" fontId="1" fillId="17" borderId="6" xfId="0" applyFont="1" applyFill="1" applyBorder="1" applyAlignment="1">
      <alignment horizontal="center" vertical="center" wrapText="1"/>
    </xf>
    <xf numFmtId="0" fontId="1" fillId="17" borderId="6" xfId="0" applyFont="1" applyFill="1" applyBorder="1" applyAlignment="1">
      <alignment horizontal="center" vertical="center"/>
    </xf>
    <xf numFmtId="2" fontId="1" fillId="17" borderId="6" xfId="0" applyNumberFormat="1" applyFont="1" applyFill="1" applyBorder="1" applyAlignment="1">
      <alignment horizontal="center" vertical="center" wrapText="1"/>
    </xf>
    <xf numFmtId="0" fontId="4" fillId="17" borderId="6" xfId="4" applyFont="1" applyFill="1" applyBorder="1" applyAlignment="1">
      <alignment horizontal="center" vertical="center" wrapText="1"/>
    </xf>
    <xf numFmtId="14" fontId="1" fillId="17" borderId="6" xfId="0" applyNumberFormat="1" applyFont="1" applyFill="1" applyBorder="1" applyAlignment="1">
      <alignment horizontal="center" vertical="center" wrapText="1"/>
    </xf>
    <xf numFmtId="0" fontId="19" fillId="17" borderId="6" xfId="0" applyFont="1" applyFill="1" applyBorder="1" applyAlignment="1">
      <alignment horizontal="center" vertical="center"/>
    </xf>
    <xf numFmtId="14" fontId="19" fillId="17" borderId="6" xfId="0" applyNumberFormat="1" applyFont="1" applyFill="1" applyBorder="1" applyAlignment="1">
      <alignment horizontal="center" vertical="center"/>
    </xf>
    <xf numFmtId="0" fontId="19" fillId="17" borderId="6" xfId="0" applyFont="1" applyFill="1" applyBorder="1" applyAlignment="1">
      <alignment horizontal="center" vertical="center" wrapText="1"/>
    </xf>
    <xf numFmtId="14" fontId="19" fillId="17" borderId="6" xfId="0" applyNumberFormat="1" applyFont="1" applyFill="1" applyBorder="1" applyAlignment="1">
      <alignment horizontal="center" vertical="center" wrapText="1"/>
    </xf>
    <xf numFmtId="169" fontId="19" fillId="17" borderId="6" xfId="0" applyNumberFormat="1" applyFont="1" applyFill="1" applyBorder="1" applyAlignment="1">
      <alignment horizontal="center" vertical="center" wrapText="1"/>
    </xf>
    <xf numFmtId="165" fontId="19" fillId="17" borderId="6" xfId="1" applyFont="1" applyFill="1" applyBorder="1" applyAlignment="1">
      <alignment horizontal="center" vertical="center"/>
    </xf>
    <xf numFmtId="9" fontId="19" fillId="17" borderId="6" xfId="0" applyNumberFormat="1" applyFont="1" applyFill="1" applyBorder="1" applyAlignment="1">
      <alignment horizontal="center" vertical="center" wrapText="1"/>
    </xf>
    <xf numFmtId="9" fontId="18" fillId="17" borderId="10" xfId="0" applyNumberFormat="1" applyFont="1" applyFill="1" applyBorder="1" applyAlignment="1">
      <alignment horizontal="center" vertical="center" wrapText="1"/>
    </xf>
    <xf numFmtId="9" fontId="19" fillId="17" borderId="1" xfId="0" applyNumberFormat="1" applyFont="1" applyFill="1" applyBorder="1" applyAlignment="1">
      <alignment horizontal="center" vertical="center" wrapText="1"/>
    </xf>
    <xf numFmtId="1" fontId="19" fillId="17" borderId="6" xfId="0" applyNumberFormat="1" applyFont="1" applyFill="1" applyBorder="1" applyAlignment="1">
      <alignment horizontal="center" vertical="center" wrapText="1"/>
    </xf>
    <xf numFmtId="171" fontId="19" fillId="17" borderId="6" xfId="0" applyNumberFormat="1" applyFont="1" applyFill="1" applyBorder="1" applyAlignment="1">
      <alignment horizontal="center" vertical="center" wrapText="1"/>
    </xf>
    <xf numFmtId="171" fontId="19" fillId="17" borderId="9" xfId="0" applyNumberFormat="1" applyFont="1" applyFill="1" applyBorder="1" applyAlignment="1">
      <alignment horizontal="center" vertical="center" wrapText="1"/>
    </xf>
    <xf numFmtId="0" fontId="19" fillId="17" borderId="10" xfId="0" applyFont="1" applyFill="1" applyBorder="1" applyAlignment="1">
      <alignment horizontal="center" vertical="center" wrapText="1"/>
    </xf>
    <xf numFmtId="0" fontId="6" fillId="17" borderId="6" xfId="0" applyFont="1" applyFill="1" applyBorder="1" applyAlignment="1">
      <alignment horizontal="center" vertical="center"/>
    </xf>
    <xf numFmtId="14" fontId="20" fillId="17" borderId="6" xfId="4" applyNumberFormat="1" applyFont="1" applyFill="1" applyBorder="1" applyAlignment="1">
      <alignment horizontal="center" vertical="center" wrapText="1"/>
    </xf>
    <xf numFmtId="169" fontId="19" fillId="17" borderId="6" xfId="0" applyNumberFormat="1" applyFont="1" applyFill="1" applyBorder="1" applyAlignment="1">
      <alignment horizontal="center" vertical="center"/>
    </xf>
    <xf numFmtId="0" fontId="23" fillId="17" borderId="6" xfId="0" applyFont="1" applyFill="1" applyBorder="1" applyAlignment="1">
      <alignment horizontal="center" vertical="center" wrapText="1"/>
    </xf>
    <xf numFmtId="0" fontId="6" fillId="17" borderId="8" xfId="0" applyFont="1" applyFill="1" applyBorder="1" applyAlignment="1">
      <alignment horizontal="center" vertical="center"/>
    </xf>
    <xf numFmtId="0" fontId="1" fillId="17" borderId="8" xfId="0" applyFont="1" applyFill="1" applyBorder="1" applyAlignment="1">
      <alignment horizontal="center" vertical="center" wrapText="1"/>
    </xf>
    <xf numFmtId="0" fontId="19" fillId="17" borderId="8" xfId="0" applyFont="1" applyFill="1" applyBorder="1" applyAlignment="1">
      <alignment horizontal="center" vertical="center" wrapText="1"/>
    </xf>
    <xf numFmtId="0" fontId="19" fillId="17" borderId="8" xfId="0" applyFont="1" applyFill="1" applyBorder="1" applyAlignment="1">
      <alignment horizontal="center" vertical="center"/>
    </xf>
    <xf numFmtId="171" fontId="19" fillId="17" borderId="8" xfId="0" applyNumberFormat="1" applyFont="1" applyFill="1" applyBorder="1" applyAlignment="1">
      <alignment horizontal="center" vertical="center" wrapText="1"/>
    </xf>
    <xf numFmtId="2" fontId="1" fillId="17" borderId="8" xfId="0" applyNumberFormat="1" applyFont="1" applyFill="1" applyBorder="1" applyAlignment="1">
      <alignment horizontal="center" vertical="center" wrapText="1"/>
    </xf>
    <xf numFmtId="14" fontId="19" fillId="17" borderId="8" xfId="0" applyNumberFormat="1" applyFont="1" applyFill="1" applyBorder="1" applyAlignment="1">
      <alignment horizontal="center" vertical="center"/>
    </xf>
    <xf numFmtId="14" fontId="19" fillId="17" borderId="8" xfId="0" applyNumberFormat="1" applyFont="1" applyFill="1" applyBorder="1" applyAlignment="1">
      <alignment horizontal="center" vertical="center" wrapText="1"/>
    </xf>
    <xf numFmtId="169" fontId="19" fillId="17" borderId="8" xfId="0" applyNumberFormat="1" applyFont="1" applyFill="1" applyBorder="1" applyAlignment="1">
      <alignment horizontal="center" vertical="center" wrapText="1"/>
    </xf>
    <xf numFmtId="1" fontId="19" fillId="17" borderId="8" xfId="0" applyNumberFormat="1" applyFont="1" applyFill="1" applyBorder="1" applyAlignment="1">
      <alignment horizontal="center" vertical="center" wrapText="1"/>
    </xf>
    <xf numFmtId="171" fontId="19" fillId="17" borderId="4" xfId="0" applyNumberFormat="1" applyFont="1" applyFill="1" applyBorder="1" applyAlignment="1">
      <alignment horizontal="center" vertical="center" wrapText="1"/>
    </xf>
    <xf numFmtId="0" fontId="5" fillId="17" borderId="21" xfId="0" applyFont="1" applyFill="1" applyBorder="1" applyAlignment="1">
      <alignment horizontal="center" vertical="center" wrapText="1"/>
    </xf>
    <xf numFmtId="0" fontId="23" fillId="17" borderId="22" xfId="0" applyFont="1" applyFill="1" applyBorder="1" applyAlignment="1">
      <alignment horizontal="center" vertical="center" wrapText="1"/>
    </xf>
    <xf numFmtId="14" fontId="23" fillId="17" borderId="22" xfId="0" applyNumberFormat="1" applyFont="1" applyFill="1" applyBorder="1" applyAlignment="1">
      <alignment horizontal="center" vertical="center" wrapText="1"/>
    </xf>
    <xf numFmtId="165" fontId="19" fillId="17" borderId="24" xfId="1" applyFont="1" applyFill="1" applyBorder="1" applyAlignment="1">
      <alignment horizontal="center" vertical="center" wrapText="1"/>
    </xf>
    <xf numFmtId="171" fontId="19" fillId="17" borderId="22" xfId="0" applyNumberFormat="1" applyFont="1" applyFill="1" applyBorder="1" applyAlignment="1">
      <alignment horizontal="center" vertical="center" wrapText="1"/>
    </xf>
    <xf numFmtId="171" fontId="19" fillId="17" borderId="36" xfId="0" applyNumberFormat="1" applyFont="1" applyFill="1" applyBorder="1" applyAlignment="1">
      <alignment horizontal="center" vertical="center" wrapText="1"/>
    </xf>
    <xf numFmtId="171" fontId="19" fillId="17" borderId="26" xfId="0" applyNumberFormat="1" applyFont="1" applyFill="1" applyBorder="1" applyAlignment="1">
      <alignment horizontal="center" vertical="center" wrapText="1"/>
    </xf>
    <xf numFmtId="0" fontId="6" fillId="17" borderId="28" xfId="0" applyFont="1" applyFill="1" applyBorder="1" applyAlignment="1">
      <alignment horizontal="center" vertical="center" wrapText="1"/>
    </xf>
    <xf numFmtId="165" fontId="19" fillId="17" borderId="33" xfId="1" applyFont="1" applyFill="1" applyBorder="1" applyAlignment="1">
      <alignment horizontal="center" vertical="center" wrapText="1"/>
    </xf>
    <xf numFmtId="171" fontId="19" fillId="17" borderId="31" xfId="0" applyNumberFormat="1" applyFont="1" applyFill="1" applyBorder="1" applyAlignment="1">
      <alignment horizontal="center" vertical="center" wrapText="1"/>
    </xf>
    <xf numFmtId="171" fontId="19" fillId="17" borderId="37" xfId="0" applyNumberFormat="1" applyFont="1" applyFill="1" applyBorder="1" applyAlignment="1">
      <alignment horizontal="center" vertical="center" wrapText="1"/>
    </xf>
    <xf numFmtId="171" fontId="18" fillId="17" borderId="22" xfId="0" applyNumberFormat="1" applyFont="1" applyFill="1" applyBorder="1" applyAlignment="1">
      <alignment horizontal="center" vertical="center" wrapText="1"/>
    </xf>
    <xf numFmtId="0" fontId="9" fillId="18"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169" fontId="19" fillId="17" borderId="8" xfId="0" applyNumberFormat="1" applyFont="1" applyFill="1" applyBorder="1" applyAlignment="1">
      <alignment horizontal="center" vertical="center"/>
    </xf>
    <xf numFmtId="167" fontId="19" fillId="6" borderId="6" xfId="0" applyNumberFormat="1" applyFont="1" applyFill="1" applyBorder="1" applyAlignment="1">
      <alignment horizontal="center" vertical="center" wrapText="1"/>
    </xf>
    <xf numFmtId="171" fontId="19" fillId="19" borderId="6" xfId="0" applyNumberFormat="1" applyFont="1" applyFill="1" applyBorder="1" applyAlignment="1">
      <alignment horizontal="center" vertical="center" wrapText="1"/>
    </xf>
    <xf numFmtId="14" fontId="23" fillId="0" borderId="6" xfId="0" applyNumberFormat="1" applyFont="1" applyBorder="1" applyAlignment="1">
      <alignment horizontal="center" vertical="center" wrapText="1"/>
    </xf>
    <xf numFmtId="171" fontId="19" fillId="0" borderId="22" xfId="0" applyNumberFormat="1" applyFont="1" applyBorder="1" applyAlignment="1">
      <alignment horizontal="center" vertical="center" wrapText="1"/>
    </xf>
    <xf numFmtId="2" fontId="19" fillId="6" borderId="6" xfId="0" applyNumberFormat="1" applyFont="1" applyFill="1" applyBorder="1" applyAlignment="1">
      <alignment horizontal="center" vertical="center" wrapText="1"/>
    </xf>
    <xf numFmtId="0" fontId="1" fillId="0" borderId="29" xfId="0" applyFont="1" applyBorder="1" applyAlignment="1">
      <alignment horizontal="center" vertical="center" wrapText="1"/>
    </xf>
    <xf numFmtId="0" fontId="20" fillId="0" borderId="29" xfId="0" applyFont="1" applyBorder="1" applyAlignment="1">
      <alignment horizontal="center" vertical="center" wrapText="1"/>
    </xf>
    <xf numFmtId="0" fontId="4" fillId="0" borderId="29" xfId="4" applyFont="1" applyFill="1" applyBorder="1" applyAlignment="1">
      <alignment horizontal="center" vertical="center" wrapText="1"/>
    </xf>
    <xf numFmtId="9" fontId="19" fillId="20" borderId="6" xfId="2" applyFont="1" applyFill="1" applyBorder="1" applyAlignment="1">
      <alignment horizontal="center" vertical="center"/>
    </xf>
    <xf numFmtId="0" fontId="28" fillId="17" borderId="22" xfId="0" applyFont="1" applyFill="1" applyBorder="1" applyAlignment="1">
      <alignment horizontal="center" vertical="center" wrapText="1"/>
    </xf>
    <xf numFmtId="3" fontId="7" fillId="0" borderId="0" xfId="0" applyNumberFormat="1" applyFont="1" applyAlignment="1">
      <alignment horizontal="center" vertical="center"/>
    </xf>
    <xf numFmtId="1" fontId="19" fillId="19" borderId="22" xfId="0" applyNumberFormat="1" applyFont="1" applyFill="1" applyBorder="1" applyAlignment="1">
      <alignment horizontal="left" vertical="top" wrapText="1"/>
    </xf>
    <xf numFmtId="0" fontId="19" fillId="19" borderId="29" xfId="0" applyFont="1" applyFill="1" applyBorder="1" applyAlignment="1">
      <alignment horizontal="left" vertical="top" wrapText="1"/>
    </xf>
    <xf numFmtId="4" fontId="19" fillId="0" borderId="29" xfId="0" applyNumberFormat="1" applyFont="1" applyBorder="1" applyAlignment="1">
      <alignment horizontal="center" vertical="center" wrapText="1"/>
    </xf>
    <xf numFmtId="0" fontId="19" fillId="0" borderId="33" xfId="1" applyNumberFormat="1" applyFont="1" applyFill="1" applyBorder="1" applyAlignment="1">
      <alignment horizontal="center" vertical="center" wrapText="1"/>
    </xf>
    <xf numFmtId="169" fontId="19" fillId="6" borderId="36" xfId="0" applyNumberFormat="1" applyFont="1" applyFill="1" applyBorder="1" applyAlignment="1">
      <alignment horizontal="center" vertical="center"/>
    </xf>
    <xf numFmtId="165" fontId="19" fillId="17" borderId="42" xfId="1" applyFont="1" applyFill="1" applyBorder="1" applyAlignment="1">
      <alignment horizontal="center" vertical="center" wrapText="1"/>
    </xf>
    <xf numFmtId="169" fontId="19" fillId="17" borderId="31" xfId="0" applyNumberFormat="1" applyFont="1" applyFill="1" applyBorder="1" applyAlignment="1">
      <alignment horizontal="center" vertical="center" wrapText="1"/>
    </xf>
    <xf numFmtId="165" fontId="19" fillId="0" borderId="31" xfId="1" applyFont="1" applyFill="1" applyBorder="1" applyAlignment="1">
      <alignment horizontal="center" vertical="center"/>
    </xf>
    <xf numFmtId="9" fontId="19" fillId="6" borderId="6" xfId="0" applyNumberFormat="1" applyFont="1" applyFill="1" applyBorder="1" applyAlignment="1">
      <alignment horizontal="center" vertical="center"/>
    </xf>
    <xf numFmtId="165" fontId="19" fillId="6" borderId="1" xfId="1" applyFont="1" applyFill="1" applyBorder="1" applyAlignment="1">
      <alignment horizontal="center" vertical="center" wrapText="1"/>
    </xf>
    <xf numFmtId="165" fontId="19" fillId="17" borderId="6" xfId="1" applyFont="1" applyFill="1" applyBorder="1" applyAlignment="1">
      <alignment horizontal="center" vertical="center" wrapText="1"/>
    </xf>
    <xf numFmtId="173" fontId="19" fillId="6" borderId="1" xfId="0" applyNumberFormat="1" applyFont="1" applyFill="1" applyBorder="1" applyAlignment="1">
      <alignment horizontal="right" vertical="center" wrapText="1"/>
    </xf>
    <xf numFmtId="14" fontId="4" fillId="17" borderId="8" xfId="4" applyNumberFormat="1" applyFont="1" applyFill="1" applyBorder="1" applyAlignment="1">
      <alignment horizontal="center" vertical="center" wrapText="1"/>
    </xf>
    <xf numFmtId="0" fontId="5" fillId="22" borderId="21" xfId="0" applyFont="1" applyFill="1" applyBorder="1" applyAlignment="1">
      <alignment horizontal="center" vertical="center"/>
    </xf>
    <xf numFmtId="14" fontId="1" fillId="22" borderId="22" xfId="0" applyNumberFormat="1" applyFont="1" applyFill="1" applyBorder="1" applyAlignment="1">
      <alignment horizontal="center" vertical="center" wrapText="1"/>
    </xf>
    <xf numFmtId="14" fontId="19" fillId="22" borderId="22" xfId="0" applyNumberFormat="1" applyFont="1" applyFill="1" applyBorder="1" applyAlignment="1">
      <alignment horizontal="center" vertical="center" wrapText="1"/>
    </xf>
    <xf numFmtId="9" fontId="19" fillId="22" borderId="22" xfId="0" applyNumberFormat="1" applyFont="1" applyFill="1" applyBorder="1" applyAlignment="1">
      <alignment horizontal="center" vertical="center" wrapText="1"/>
    </xf>
    <xf numFmtId="165" fontId="19" fillId="22" borderId="25" xfId="1" applyFont="1" applyFill="1" applyBorder="1" applyAlignment="1">
      <alignment horizontal="center" vertical="center" wrapText="1"/>
    </xf>
    <xf numFmtId="14" fontId="19" fillId="22" borderId="26" xfId="0" applyNumberFormat="1" applyFont="1" applyFill="1" applyBorder="1" applyAlignment="1">
      <alignment horizontal="center" vertical="center" wrapText="1"/>
    </xf>
    <xf numFmtId="0" fontId="19" fillId="22" borderId="24" xfId="0" applyFont="1" applyFill="1" applyBorder="1" applyAlignment="1">
      <alignment horizontal="center" vertical="center" wrapText="1"/>
    </xf>
    <xf numFmtId="0" fontId="6" fillId="22" borderId="28" xfId="0" applyFont="1" applyFill="1" applyBorder="1" applyAlignment="1">
      <alignment horizontal="center" vertical="center"/>
    </xf>
    <xf numFmtId="0" fontId="1" fillId="22" borderId="29" xfId="0" applyFont="1" applyFill="1" applyBorder="1" applyAlignment="1">
      <alignment horizontal="center" vertical="center" wrapText="1"/>
    </xf>
    <xf numFmtId="0" fontId="23" fillId="22" borderId="40" xfId="0" applyFont="1" applyFill="1" applyBorder="1" applyAlignment="1">
      <alignment horizontal="left" vertical="center" wrapText="1" indent="1"/>
    </xf>
    <xf numFmtId="0" fontId="19" fillId="22" borderId="29" xfId="0" applyFont="1" applyFill="1" applyBorder="1" applyAlignment="1">
      <alignment horizontal="center" vertical="center"/>
    </xf>
    <xf numFmtId="171" fontId="19" fillId="22" borderId="29" xfId="0" applyNumberFormat="1" applyFont="1" applyFill="1" applyBorder="1" applyAlignment="1">
      <alignment horizontal="center" vertical="center" wrapText="1"/>
    </xf>
    <xf numFmtId="2" fontId="1" fillId="22" borderId="29" xfId="0" applyNumberFormat="1" applyFont="1" applyFill="1" applyBorder="1" applyAlignment="1">
      <alignment horizontal="center" vertical="center" wrapText="1"/>
    </xf>
    <xf numFmtId="1" fontId="1" fillId="22" borderId="29" xfId="0" applyNumberFormat="1" applyFont="1" applyFill="1" applyBorder="1" applyAlignment="1">
      <alignment horizontal="center" vertical="center" wrapText="1"/>
    </xf>
    <xf numFmtId="0" fontId="4" fillId="22" borderId="29" xfId="4" applyFont="1" applyFill="1" applyBorder="1" applyAlignment="1">
      <alignment horizontal="center" vertical="center" wrapText="1"/>
    </xf>
    <xf numFmtId="14" fontId="1" fillId="22" borderId="29" xfId="0" applyNumberFormat="1" applyFont="1" applyFill="1" applyBorder="1" applyAlignment="1">
      <alignment horizontal="center" vertical="center" wrapText="1"/>
    </xf>
    <xf numFmtId="14" fontId="19" fillId="22" borderId="29" xfId="0" applyNumberFormat="1" applyFont="1" applyFill="1" applyBorder="1" applyAlignment="1">
      <alignment horizontal="center" vertical="center"/>
    </xf>
    <xf numFmtId="0" fontId="19" fillId="22" borderId="29" xfId="0" applyFont="1" applyFill="1" applyBorder="1" applyAlignment="1">
      <alignment horizontal="center" vertical="center" wrapText="1"/>
    </xf>
    <xf numFmtId="14" fontId="19" fillId="22" borderId="29" xfId="0" applyNumberFormat="1" applyFont="1" applyFill="1" applyBorder="1" applyAlignment="1">
      <alignment horizontal="center" vertical="center" wrapText="1"/>
    </xf>
    <xf numFmtId="169" fontId="19" fillId="22" borderId="29" xfId="0" applyNumberFormat="1" applyFont="1" applyFill="1" applyBorder="1" applyAlignment="1">
      <alignment horizontal="center" vertical="center" wrapText="1"/>
    </xf>
    <xf numFmtId="165" fontId="19" fillId="22" borderId="29" xfId="1" applyFont="1" applyFill="1" applyBorder="1" applyAlignment="1">
      <alignment horizontal="center" vertical="center"/>
    </xf>
    <xf numFmtId="9" fontId="19" fillId="22" borderId="29" xfId="2" applyFont="1" applyFill="1" applyBorder="1" applyAlignment="1">
      <alignment horizontal="center" vertical="center"/>
    </xf>
    <xf numFmtId="9" fontId="19" fillId="22" borderId="29" xfId="0" applyNumberFormat="1" applyFont="1" applyFill="1" applyBorder="1" applyAlignment="1">
      <alignment horizontal="center" vertical="center" wrapText="1"/>
    </xf>
    <xf numFmtId="9" fontId="19" fillId="22" borderId="30" xfId="0" applyNumberFormat="1" applyFont="1" applyFill="1" applyBorder="1" applyAlignment="1">
      <alignment horizontal="center" vertical="center" wrapText="1"/>
    </xf>
    <xf numFmtId="1" fontId="19" fillId="22" borderId="29" xfId="0" applyNumberFormat="1" applyFont="1" applyFill="1" applyBorder="1" applyAlignment="1">
      <alignment horizontal="center" vertical="center" wrapText="1"/>
    </xf>
    <xf numFmtId="14" fontId="19" fillId="22" borderId="31" xfId="0" applyNumberFormat="1" applyFont="1" applyFill="1" applyBorder="1" applyAlignment="1">
      <alignment horizontal="center" vertical="center"/>
    </xf>
    <xf numFmtId="0" fontId="19" fillId="22" borderId="33" xfId="0" applyFont="1" applyFill="1" applyBorder="1" applyAlignment="1">
      <alignment horizontal="center" vertical="center" wrapText="1"/>
    </xf>
    <xf numFmtId="14" fontId="19" fillId="22" borderId="7" xfId="0" applyNumberFormat="1" applyFont="1" applyFill="1" applyBorder="1" applyAlignment="1">
      <alignment horizontal="center" vertical="center" wrapText="1"/>
    </xf>
    <xf numFmtId="9" fontId="19" fillId="22" borderId="7" xfId="0" applyNumberFormat="1" applyFont="1" applyFill="1" applyBorder="1" applyAlignment="1">
      <alignment horizontal="center" vertical="center" wrapText="1"/>
    </xf>
    <xf numFmtId="9" fontId="19" fillId="22" borderId="15" xfId="0" applyNumberFormat="1" applyFont="1" applyFill="1" applyBorder="1" applyAlignment="1">
      <alignment horizontal="center" vertical="center" wrapText="1"/>
    </xf>
    <xf numFmtId="0" fontId="6" fillId="22" borderId="6" xfId="0" applyFont="1" applyFill="1" applyBorder="1" applyAlignment="1">
      <alignment horizontal="center" vertical="center"/>
    </xf>
    <xf numFmtId="1" fontId="19" fillId="22" borderId="6" xfId="0" applyNumberFormat="1" applyFont="1" applyFill="1" applyBorder="1" applyAlignment="1">
      <alignment horizontal="center" vertical="center" wrapText="1"/>
    </xf>
    <xf numFmtId="0" fontId="19" fillId="22" borderId="6" xfId="0" applyFont="1" applyFill="1" applyBorder="1" applyAlignment="1">
      <alignment horizontal="center" vertical="center" wrapText="1"/>
    </xf>
    <xf numFmtId="14" fontId="19" fillId="22" borderId="6" xfId="0" applyNumberFormat="1" applyFont="1" applyFill="1" applyBorder="1" applyAlignment="1">
      <alignment horizontal="center" vertical="center" wrapText="1"/>
    </xf>
    <xf numFmtId="0" fontId="29" fillId="22" borderId="0" xfId="0" applyFont="1" applyFill="1" applyAlignment="1">
      <alignment horizontal="center" vertical="center" wrapText="1"/>
    </xf>
    <xf numFmtId="9" fontId="19" fillId="22" borderId="6" xfId="0" applyNumberFormat="1" applyFont="1" applyFill="1" applyBorder="1" applyAlignment="1">
      <alignment horizontal="center" vertical="center" wrapText="1"/>
    </xf>
    <xf numFmtId="9" fontId="19" fillId="22" borderId="10" xfId="0" applyNumberFormat="1" applyFont="1" applyFill="1" applyBorder="1" applyAlignment="1">
      <alignment horizontal="center" vertical="center" wrapText="1"/>
    </xf>
    <xf numFmtId="165" fontId="19" fillId="22" borderId="1" xfId="1" applyFont="1" applyFill="1" applyBorder="1" applyAlignment="1">
      <alignment horizontal="center" vertical="center" wrapText="1"/>
    </xf>
    <xf numFmtId="171" fontId="19" fillId="22" borderId="6" xfId="0" applyNumberFormat="1" applyFont="1" applyFill="1" applyBorder="1" applyAlignment="1">
      <alignment horizontal="center" vertical="center" wrapText="1"/>
    </xf>
    <xf numFmtId="171" fontId="19" fillId="22" borderId="9" xfId="0" applyNumberFormat="1" applyFont="1" applyFill="1" applyBorder="1" applyAlignment="1">
      <alignment horizontal="center" vertical="center" wrapText="1"/>
    </xf>
    <xf numFmtId="0" fontId="19" fillId="22" borderId="10" xfId="0" applyFont="1" applyFill="1" applyBorder="1" applyAlignment="1">
      <alignment horizontal="center" vertical="center" wrapText="1"/>
    </xf>
    <xf numFmtId="0" fontId="19" fillId="22" borderId="29" xfId="0" applyFont="1" applyFill="1" applyBorder="1" applyAlignment="1">
      <alignment horizontal="left" vertical="top" wrapText="1"/>
    </xf>
    <xf numFmtId="0" fontId="1" fillId="22" borderId="29" xfId="0" applyFont="1" applyFill="1" applyBorder="1" applyAlignment="1">
      <alignment horizontal="center" vertical="center"/>
    </xf>
    <xf numFmtId="14" fontId="19" fillId="22" borderId="40" xfId="0" applyNumberFormat="1" applyFont="1" applyFill="1" applyBorder="1" applyAlignment="1">
      <alignment horizontal="center" vertical="center"/>
    </xf>
    <xf numFmtId="3" fontId="19" fillId="22" borderId="29" xfId="0" applyNumberFormat="1" applyFont="1" applyFill="1" applyBorder="1" applyAlignment="1">
      <alignment horizontal="center" vertical="center"/>
    </xf>
    <xf numFmtId="9" fontId="19" fillId="22" borderId="29" xfId="0" applyNumberFormat="1" applyFont="1" applyFill="1" applyBorder="1" applyAlignment="1">
      <alignment horizontal="center" vertical="center"/>
    </xf>
    <xf numFmtId="3" fontId="19" fillId="22" borderId="29" xfId="0" applyNumberFormat="1" applyFont="1" applyFill="1" applyBorder="1" applyAlignment="1">
      <alignment horizontal="center" vertical="center" wrapText="1"/>
    </xf>
    <xf numFmtId="3" fontId="19" fillId="22" borderId="33" xfId="0" applyNumberFormat="1" applyFont="1" applyFill="1" applyBorder="1" applyAlignment="1">
      <alignment horizontal="center" vertical="center" wrapText="1"/>
    </xf>
    <xf numFmtId="165" fontId="19" fillId="22" borderId="31" xfId="1" applyFont="1" applyFill="1" applyBorder="1" applyAlignment="1">
      <alignment horizontal="center" vertical="center"/>
    </xf>
    <xf numFmtId="1" fontId="19" fillId="22" borderId="29" xfId="0" applyNumberFormat="1" applyFont="1" applyFill="1" applyBorder="1" applyAlignment="1">
      <alignment horizontal="center" vertical="center"/>
    </xf>
    <xf numFmtId="0" fontId="19" fillId="22" borderId="33" xfId="0" applyFont="1" applyFill="1" applyBorder="1" applyAlignment="1">
      <alignment horizontal="center" vertical="center"/>
    </xf>
    <xf numFmtId="0" fontId="0" fillId="0" borderId="6" xfId="0" applyBorder="1" applyAlignment="1">
      <alignment horizontal="center" vertical="center" wrapText="1"/>
    </xf>
    <xf numFmtId="165" fontId="19" fillId="6" borderId="6" xfId="1" applyFont="1" applyFill="1" applyBorder="1" applyAlignment="1">
      <alignment horizontal="center" vertical="center" wrapText="1"/>
    </xf>
    <xf numFmtId="9" fontId="19" fillId="6" borderId="29" xfId="0" applyNumberFormat="1" applyFont="1" applyFill="1" applyBorder="1" applyAlignment="1">
      <alignment horizontal="center" vertical="center" wrapText="1"/>
    </xf>
    <xf numFmtId="166" fontId="19" fillId="17" borderId="6" xfId="3" applyFont="1" applyFill="1" applyBorder="1" applyAlignment="1">
      <alignment horizontal="center" vertical="center" wrapText="1"/>
    </xf>
    <xf numFmtId="1" fontId="19" fillId="17" borderId="22" xfId="0" applyNumberFormat="1" applyFont="1" applyFill="1" applyBorder="1" applyAlignment="1">
      <alignment horizontal="center" vertical="center" wrapText="1"/>
    </xf>
    <xf numFmtId="10" fontId="19" fillId="20" borderId="6" xfId="2" applyNumberFormat="1" applyFont="1" applyFill="1" applyBorder="1" applyAlignment="1">
      <alignment horizontal="center" vertical="center" wrapText="1"/>
    </xf>
    <xf numFmtId="171" fontId="19" fillId="6" borderId="36" xfId="0" applyNumberFormat="1" applyFont="1" applyFill="1" applyBorder="1" applyAlignment="1">
      <alignment horizontal="center" vertical="center" wrapText="1"/>
    </xf>
    <xf numFmtId="174" fontId="19" fillId="22" borderId="6" xfId="0" applyNumberFormat="1" applyFont="1" applyFill="1" applyBorder="1" applyAlignment="1">
      <alignment horizontal="center" vertical="center"/>
    </xf>
    <xf numFmtId="10" fontId="19" fillId="22" borderId="6" xfId="0" applyNumberFormat="1" applyFont="1" applyFill="1" applyBorder="1" applyAlignment="1">
      <alignment horizontal="center" vertical="center"/>
    </xf>
    <xf numFmtId="174" fontId="19" fillId="6" borderId="6" xfId="0" applyNumberFormat="1" applyFont="1" applyFill="1" applyBorder="1" applyAlignment="1">
      <alignment horizontal="center" vertical="center"/>
    </xf>
    <xf numFmtId="172" fontId="19" fillId="22" borderId="40" xfId="0" applyNumberFormat="1" applyFont="1" applyFill="1" applyBorder="1" applyAlignment="1">
      <alignment horizontal="center" vertical="center" wrapText="1"/>
    </xf>
    <xf numFmtId="14" fontId="19" fillId="22" borderId="17" xfId="0" applyNumberFormat="1" applyFont="1" applyFill="1" applyBorder="1" applyAlignment="1">
      <alignment horizontal="center" vertical="center" wrapText="1"/>
    </xf>
    <xf numFmtId="172" fontId="19" fillId="22" borderId="1" xfId="0" applyNumberFormat="1" applyFont="1" applyFill="1" applyBorder="1" applyAlignment="1">
      <alignment horizontal="center" vertical="center" wrapText="1"/>
    </xf>
    <xf numFmtId="174" fontId="19" fillId="17" borderId="1" xfId="0" applyNumberFormat="1" applyFont="1" applyFill="1" applyBorder="1" applyAlignment="1">
      <alignment horizontal="center" vertical="center" wrapText="1"/>
    </xf>
    <xf numFmtId="165" fontId="19" fillId="17" borderId="1" xfId="0" applyNumberFormat="1" applyFont="1" applyFill="1" applyBorder="1" applyAlignment="1">
      <alignment horizontal="center" vertical="center" wrapText="1"/>
    </xf>
    <xf numFmtId="174" fontId="19" fillId="17" borderId="0" xfId="0" applyNumberFormat="1" applyFont="1" applyFill="1" applyAlignment="1">
      <alignment horizontal="center" vertical="center" wrapText="1"/>
    </xf>
    <xf numFmtId="14" fontId="19" fillId="17" borderId="3" xfId="0" applyNumberFormat="1" applyFont="1" applyFill="1" applyBorder="1" applyAlignment="1">
      <alignment horizontal="center" vertical="center" wrapText="1"/>
    </xf>
    <xf numFmtId="9" fontId="19" fillId="17" borderId="6" xfId="0" applyNumberFormat="1" applyFont="1" applyFill="1" applyBorder="1" applyAlignment="1">
      <alignment horizontal="left" vertical="center" wrapText="1"/>
    </xf>
    <xf numFmtId="9" fontId="19" fillId="17" borderId="10" xfId="0" applyNumberFormat="1" applyFont="1" applyFill="1" applyBorder="1" applyAlignment="1">
      <alignment horizontal="left" vertical="center" wrapText="1"/>
    </xf>
    <xf numFmtId="165" fontId="19" fillId="17" borderId="16" xfId="1" applyFont="1" applyFill="1" applyBorder="1" applyAlignment="1">
      <alignment horizontal="center" vertical="center" wrapText="1"/>
    </xf>
    <xf numFmtId="9" fontId="36" fillId="17" borderId="8" xfId="0" applyNumberFormat="1" applyFont="1" applyFill="1" applyBorder="1" applyAlignment="1">
      <alignment horizontal="left" vertical="center" wrapText="1"/>
    </xf>
    <xf numFmtId="9" fontId="19" fillId="17" borderId="0" xfId="0" applyNumberFormat="1" applyFont="1" applyFill="1" applyAlignment="1">
      <alignment horizontal="left" vertical="center" wrapText="1"/>
    </xf>
    <xf numFmtId="171" fontId="19" fillId="17" borderId="6" xfId="0" applyNumberFormat="1" applyFont="1" applyFill="1" applyBorder="1" applyAlignment="1">
      <alignment horizontal="left" vertical="center" wrapText="1"/>
    </xf>
    <xf numFmtId="0" fontId="37" fillId="6" borderId="6" xfId="0" applyFont="1" applyFill="1" applyBorder="1" applyAlignment="1">
      <alignment horizontal="left" vertical="center" wrapText="1"/>
    </xf>
    <xf numFmtId="14" fontId="19" fillId="6" borderId="6" xfId="0" applyNumberFormat="1" applyFont="1" applyFill="1" applyBorder="1" applyAlignment="1">
      <alignment horizontal="left" vertical="center" wrapText="1"/>
    </xf>
    <xf numFmtId="9" fontId="19" fillId="6" borderId="6" xfId="2" applyFont="1" applyFill="1" applyBorder="1" applyAlignment="1">
      <alignment horizontal="center" vertical="center" wrapText="1"/>
    </xf>
    <xf numFmtId="174" fontId="23" fillId="0" borderId="0" xfId="0" quotePrefix="1" applyNumberFormat="1" applyFont="1" applyAlignment="1">
      <alignment horizontal="center" vertical="center"/>
    </xf>
    <xf numFmtId="14" fontId="19" fillId="6" borderId="7" xfId="0" applyNumberFormat="1" applyFont="1" applyFill="1" applyBorder="1" applyAlignment="1">
      <alignment horizontal="center" vertical="center"/>
    </xf>
    <xf numFmtId="169" fontId="19" fillId="6" borderId="7" xfId="0" applyNumberFormat="1" applyFont="1" applyFill="1" applyBorder="1" applyAlignment="1">
      <alignment horizontal="center" vertical="center"/>
    </xf>
    <xf numFmtId="9" fontId="19" fillId="6" borderId="7" xfId="0" applyNumberFormat="1" applyFont="1" applyFill="1" applyBorder="1" applyAlignment="1">
      <alignment horizontal="left" vertical="center" wrapText="1"/>
    </xf>
    <xf numFmtId="9" fontId="19" fillId="6" borderId="13" xfId="0" applyNumberFormat="1" applyFont="1" applyFill="1" applyBorder="1" applyAlignment="1">
      <alignment horizontal="left" vertical="center" wrapText="1"/>
    </xf>
    <xf numFmtId="165" fontId="19" fillId="6" borderId="15" xfId="1" applyFont="1" applyFill="1" applyBorder="1" applyAlignment="1">
      <alignment horizontal="center" vertical="center" wrapText="1"/>
    </xf>
    <xf numFmtId="9" fontId="19" fillId="6" borderId="30"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165" fontId="19" fillId="17" borderId="41" xfId="1" applyFont="1" applyFill="1" applyBorder="1" applyAlignment="1">
      <alignment horizontal="center" vertical="center" wrapText="1"/>
    </xf>
    <xf numFmtId="14" fontId="19" fillId="6" borderId="8" xfId="0" applyNumberFormat="1" applyFont="1" applyFill="1" applyBorder="1" applyAlignment="1">
      <alignment horizontal="center" vertical="center"/>
    </xf>
    <xf numFmtId="169" fontId="19" fillId="6" borderId="8" xfId="0" applyNumberFormat="1" applyFont="1" applyFill="1" applyBorder="1" applyAlignment="1">
      <alignment horizontal="center" vertical="center"/>
    </xf>
    <xf numFmtId="9" fontId="19" fillId="23" borderId="8" xfId="2" applyFont="1" applyFill="1" applyBorder="1" applyAlignment="1">
      <alignment horizontal="center" vertical="center"/>
    </xf>
    <xf numFmtId="9" fontId="19" fillId="23" borderId="7" xfId="2" applyFont="1" applyFill="1" applyBorder="1" applyAlignment="1">
      <alignment horizontal="center" vertical="center"/>
    </xf>
    <xf numFmtId="9" fontId="19" fillId="23" borderId="7" xfId="0" applyNumberFormat="1" applyFont="1" applyFill="1" applyBorder="1" applyAlignment="1">
      <alignment horizontal="left" vertical="center" wrapText="1"/>
    </xf>
    <xf numFmtId="9" fontId="19" fillId="23" borderId="13" xfId="0" applyNumberFormat="1" applyFont="1" applyFill="1" applyBorder="1" applyAlignment="1">
      <alignment horizontal="left" vertical="center" wrapText="1"/>
    </xf>
    <xf numFmtId="174" fontId="19" fillId="23" borderId="16" xfId="0" applyNumberFormat="1" applyFont="1" applyFill="1" applyBorder="1" applyAlignment="1">
      <alignment horizontal="center" vertical="center" wrapText="1"/>
    </xf>
    <xf numFmtId="169" fontId="19" fillId="23" borderId="16" xfId="0" applyNumberFormat="1" applyFont="1" applyFill="1" applyBorder="1" applyAlignment="1">
      <alignment horizontal="center" vertical="center" wrapText="1"/>
    </xf>
    <xf numFmtId="0" fontId="19" fillId="22" borderId="11" xfId="0" applyFont="1" applyFill="1" applyBorder="1" applyAlignment="1">
      <alignment horizontal="center" vertical="center"/>
    </xf>
    <xf numFmtId="9" fontId="19" fillId="17" borderId="10" xfId="0" applyNumberFormat="1" applyFont="1" applyFill="1" applyBorder="1" applyAlignment="1">
      <alignment horizontal="center" vertical="center" wrapText="1"/>
    </xf>
    <xf numFmtId="0" fontId="19" fillId="22" borderId="13" xfId="0" applyFont="1" applyFill="1" applyBorder="1" applyAlignment="1">
      <alignment horizontal="center" vertical="center"/>
    </xf>
    <xf numFmtId="14" fontId="19" fillId="19" borderId="7" xfId="0" applyNumberFormat="1" applyFont="1" applyFill="1" applyBorder="1" applyAlignment="1">
      <alignment horizontal="center" vertical="center" wrapText="1"/>
    </xf>
    <xf numFmtId="14" fontId="19" fillId="19" borderId="35" xfId="0" applyNumberFormat="1" applyFont="1" applyFill="1" applyBorder="1" applyAlignment="1">
      <alignment horizontal="center" vertical="center" wrapText="1"/>
    </xf>
    <xf numFmtId="1" fontId="19" fillId="19" borderId="8" xfId="0" applyNumberFormat="1" applyFont="1" applyFill="1" applyBorder="1" applyAlignment="1">
      <alignment horizontal="center" vertical="center" wrapText="1"/>
    </xf>
    <xf numFmtId="0" fontId="19" fillId="19" borderId="11" xfId="0" applyFont="1" applyFill="1" applyBorder="1" applyAlignment="1">
      <alignment horizontal="center" vertical="center"/>
    </xf>
    <xf numFmtId="0" fontId="6" fillId="19" borderId="13" xfId="0" applyFont="1" applyFill="1" applyBorder="1" applyAlignment="1">
      <alignment horizontal="center" vertical="center" wrapText="1"/>
    </xf>
    <xf numFmtId="0" fontId="9" fillId="13" borderId="41" xfId="0" applyFont="1" applyFill="1" applyBorder="1" applyAlignment="1">
      <alignment horizontal="center" vertical="center" wrapText="1"/>
    </xf>
    <xf numFmtId="0" fontId="9" fillId="13" borderId="6" xfId="0" applyFont="1" applyFill="1" applyBorder="1" applyAlignment="1">
      <alignment horizontal="center" vertical="center" wrapText="1"/>
    </xf>
    <xf numFmtId="14" fontId="19" fillId="22" borderId="36" xfId="0" applyNumberFormat="1" applyFont="1" applyFill="1" applyBorder="1" applyAlignment="1">
      <alignment horizontal="center" vertical="center" wrapText="1"/>
    </xf>
    <xf numFmtId="14" fontId="19" fillId="22" borderId="31" xfId="0" applyNumberFormat="1" applyFont="1" applyFill="1" applyBorder="1" applyAlignment="1">
      <alignment horizontal="center" vertical="center" wrapText="1"/>
    </xf>
    <xf numFmtId="0" fontId="19" fillId="19" borderId="24" xfId="0" applyFont="1" applyFill="1" applyBorder="1" applyAlignment="1">
      <alignment horizontal="center" vertical="center"/>
    </xf>
    <xf numFmtId="0" fontId="19" fillId="19" borderId="33" xfId="0" applyFont="1" applyFill="1" applyBorder="1" applyAlignment="1">
      <alignment horizontal="center" vertical="center"/>
    </xf>
    <xf numFmtId="0" fontId="5" fillId="23" borderId="21" xfId="0" applyFont="1" applyFill="1" applyBorder="1" applyAlignment="1">
      <alignment horizontal="center" vertical="center"/>
    </xf>
    <xf numFmtId="0" fontId="1" fillId="23" borderId="22" xfId="0" applyFont="1" applyFill="1" applyBorder="1" applyAlignment="1">
      <alignment horizontal="center" vertical="center" wrapText="1"/>
    </xf>
    <xf numFmtId="2" fontId="1" fillId="23" borderId="22" xfId="0" applyNumberFormat="1" applyFont="1" applyFill="1" applyBorder="1" applyAlignment="1">
      <alignment horizontal="center" vertical="center" wrapText="1"/>
    </xf>
    <xf numFmtId="1" fontId="1" fillId="23" borderId="22" xfId="0" applyNumberFormat="1" applyFont="1" applyFill="1" applyBorder="1" applyAlignment="1">
      <alignment horizontal="center" vertical="center" wrapText="1"/>
    </xf>
    <xf numFmtId="14" fontId="1" fillId="23" borderId="22" xfId="0" applyNumberFormat="1" applyFont="1" applyFill="1" applyBorder="1" applyAlignment="1">
      <alignment horizontal="center" vertical="center" wrapText="1"/>
    </xf>
    <xf numFmtId="14" fontId="19" fillId="23" borderId="22" xfId="0" applyNumberFormat="1" applyFont="1" applyFill="1" applyBorder="1" applyAlignment="1">
      <alignment horizontal="center" vertical="center" wrapText="1"/>
    </xf>
    <xf numFmtId="10" fontId="19" fillId="23" borderId="1" xfId="0" applyNumberFormat="1" applyFont="1" applyFill="1" applyBorder="1" applyAlignment="1">
      <alignment horizontal="center" vertical="center"/>
    </xf>
    <xf numFmtId="0" fontId="19" fillId="23" borderId="29" xfId="0" applyFont="1" applyFill="1" applyBorder="1" applyAlignment="1">
      <alignment horizontal="center" vertical="center" wrapText="1"/>
    </xf>
    <xf numFmtId="0" fontId="19" fillId="23" borderId="36" xfId="0" applyFont="1" applyFill="1" applyBorder="1" applyAlignment="1">
      <alignment horizontal="center" vertical="center" wrapText="1"/>
    </xf>
    <xf numFmtId="175" fontId="19" fillId="23" borderId="22" xfId="0" applyNumberFormat="1" applyFont="1" applyFill="1" applyBorder="1" applyAlignment="1">
      <alignment horizontal="center" vertical="center"/>
    </xf>
    <xf numFmtId="166" fontId="19" fillId="6" borderId="24" xfId="3" applyFont="1" applyFill="1" applyBorder="1" applyAlignment="1">
      <alignment horizontal="center" vertical="center" wrapText="1"/>
    </xf>
    <xf numFmtId="166" fontId="19" fillId="6" borderId="10" xfId="3" applyFont="1" applyFill="1" applyBorder="1" applyAlignment="1">
      <alignment horizontal="center" vertical="center" wrapText="1"/>
    </xf>
    <xf numFmtId="0" fontId="1" fillId="0" borderId="6" xfId="0" applyFont="1" applyBorder="1" applyAlignment="1">
      <alignment horizontal="center" vertical="center" wrapText="1"/>
    </xf>
    <xf numFmtId="14" fontId="0" fillId="0" borderId="6" xfId="0" applyNumberFormat="1" applyBorder="1" applyAlignment="1">
      <alignment horizontal="center" vertical="center" wrapText="1"/>
    </xf>
    <xf numFmtId="165" fontId="0" fillId="0" borderId="6" xfId="1" applyFont="1" applyBorder="1" applyAlignment="1">
      <alignment horizontal="center" vertical="center" wrapText="1"/>
    </xf>
    <xf numFmtId="9" fontId="0" fillId="0" borderId="6" xfId="0" applyNumberFormat="1" applyBorder="1" applyAlignment="1">
      <alignment horizontal="center" vertical="center" wrapText="1"/>
    </xf>
    <xf numFmtId="0" fontId="19" fillId="24" borderId="6" xfId="0" applyFont="1" applyFill="1" applyBorder="1" applyAlignment="1">
      <alignment vertical="center" wrapText="1"/>
    </xf>
    <xf numFmtId="0" fontId="19" fillId="24" borderId="6" xfId="0" applyFont="1" applyFill="1" applyBorder="1" applyAlignment="1">
      <alignment vertical="center"/>
    </xf>
    <xf numFmtId="15" fontId="19" fillId="24" borderId="6" xfId="0" applyNumberFormat="1" applyFont="1" applyFill="1" applyBorder="1" applyAlignment="1">
      <alignment vertical="center" wrapText="1"/>
    </xf>
    <xf numFmtId="0" fontId="19" fillId="24" borderId="6" xfId="0" applyFont="1" applyFill="1" applyBorder="1" applyAlignment="1">
      <alignment horizontal="center" vertical="center"/>
    </xf>
    <xf numFmtId="15" fontId="19" fillId="24" borderId="6" xfId="0" applyNumberFormat="1" applyFont="1" applyFill="1" applyBorder="1" applyAlignment="1">
      <alignment horizontal="center" vertical="center"/>
    </xf>
    <xf numFmtId="165" fontId="19" fillId="24" borderId="6" xfId="1" applyFont="1" applyFill="1" applyBorder="1" applyAlignment="1">
      <alignment vertical="center"/>
    </xf>
    <xf numFmtId="165" fontId="19" fillId="24" borderId="6" xfId="0" applyNumberFormat="1" applyFont="1" applyFill="1" applyBorder="1" applyAlignment="1">
      <alignment vertical="center"/>
    </xf>
    <xf numFmtId="0" fontId="19" fillId="24" borderId="0" xfId="0" applyFont="1" applyFill="1" applyAlignment="1">
      <alignment vertical="center" wrapText="1"/>
    </xf>
    <xf numFmtId="0" fontId="19" fillId="24" borderId="6" xfId="0" applyFont="1" applyFill="1" applyBorder="1" applyAlignment="1">
      <alignment horizontal="center" vertical="center" wrapText="1"/>
    </xf>
    <xf numFmtId="0" fontId="19" fillId="24" borderId="0" xfId="0" applyFont="1" applyFill="1" applyAlignment="1">
      <alignment vertical="center"/>
    </xf>
    <xf numFmtId="9" fontId="19" fillId="24" borderId="6" xfId="0" applyNumberFormat="1" applyFont="1" applyFill="1" applyBorder="1" applyAlignment="1">
      <alignment vertical="center"/>
    </xf>
    <xf numFmtId="0" fontId="0" fillId="24" borderId="6" xfId="0" applyFill="1" applyBorder="1" applyAlignment="1">
      <alignment horizontal="center" vertical="center" wrapText="1"/>
    </xf>
    <xf numFmtId="0" fontId="0" fillId="6" borderId="6" xfId="0" applyFill="1" applyBorder="1" applyAlignment="1">
      <alignment horizontal="center" vertical="center" wrapText="1"/>
    </xf>
    <xf numFmtId="14" fontId="19" fillId="24" borderId="6" xfId="0" applyNumberFormat="1" applyFont="1" applyFill="1" applyBorder="1" applyAlignment="1">
      <alignment vertical="center" wrapText="1"/>
    </xf>
    <xf numFmtId="0" fontId="19" fillId="0" borderId="6" xfId="0" applyFont="1" applyBorder="1" applyAlignment="1">
      <alignment vertical="center" wrapText="1"/>
    </xf>
    <xf numFmtId="14" fontId="19" fillId="0" borderId="6" xfId="0" applyNumberFormat="1" applyFont="1" applyBorder="1" applyAlignment="1">
      <alignment vertical="center"/>
    </xf>
    <xf numFmtId="0" fontId="4" fillId="6" borderId="8" xfId="4" applyFont="1" applyFill="1" applyBorder="1" applyAlignment="1">
      <alignment horizontal="center" vertical="center" wrapText="1"/>
    </xf>
    <xf numFmtId="0" fontId="4" fillId="6" borderId="6" xfId="4" applyFont="1" applyFill="1" applyBorder="1" applyAlignment="1">
      <alignment horizontal="center" vertical="center" wrapText="1"/>
    </xf>
    <xf numFmtId="14" fontId="4" fillId="6" borderId="6" xfId="4" applyNumberFormat="1" applyFont="1" applyFill="1" applyBorder="1" applyAlignment="1">
      <alignment horizontal="center" vertical="center" wrapText="1"/>
    </xf>
    <xf numFmtId="0" fontId="4" fillId="17" borderId="22" xfId="4" applyFont="1" applyFill="1" applyBorder="1" applyAlignment="1">
      <alignment horizontal="center" vertical="center" wrapText="1"/>
    </xf>
    <xf numFmtId="0" fontId="4" fillId="0" borderId="6" xfId="4" applyFont="1" applyBorder="1" applyAlignment="1">
      <alignment horizontal="center" vertical="center" wrapText="1"/>
    </xf>
    <xf numFmtId="14" fontId="19" fillId="0" borderId="6" xfId="0" applyNumberFormat="1" applyFont="1" applyBorder="1" applyAlignment="1">
      <alignment horizontal="center" vertical="center" wrapText="1"/>
    </xf>
    <xf numFmtId="9" fontId="19" fillId="0" borderId="10" xfId="0" applyNumberFormat="1" applyFont="1" applyBorder="1" applyAlignment="1">
      <alignment horizontal="left" vertical="center" wrapText="1"/>
    </xf>
    <xf numFmtId="10" fontId="19" fillId="6" borderId="1" xfId="0" applyNumberFormat="1" applyFont="1" applyFill="1" applyBorder="1" applyAlignment="1">
      <alignment horizontal="center" vertical="center" wrapText="1"/>
    </xf>
    <xf numFmtId="165" fontId="19" fillId="0" borderId="1" xfId="1" applyFont="1" applyFill="1" applyBorder="1" applyAlignment="1">
      <alignment horizontal="center" vertical="center" wrapText="1"/>
    </xf>
    <xf numFmtId="0" fontId="23" fillId="6" borderId="6" xfId="0" applyFont="1" applyFill="1" applyBorder="1" applyAlignment="1">
      <alignment horizontal="left" vertical="center" wrapText="1"/>
    </xf>
    <xf numFmtId="9" fontId="23" fillId="6" borderId="6" xfId="0" applyNumberFormat="1" applyFont="1" applyFill="1" applyBorder="1" applyAlignment="1">
      <alignment horizontal="left" vertical="center" wrapText="1"/>
    </xf>
    <xf numFmtId="0" fontId="5" fillId="23" borderId="15" xfId="0" applyFont="1" applyFill="1" applyBorder="1" applyAlignment="1">
      <alignment horizontal="center" vertical="center"/>
    </xf>
    <xf numFmtId="0" fontId="1" fillId="23" borderId="15" xfId="0" applyFont="1" applyFill="1" applyBorder="1" applyAlignment="1">
      <alignment horizontal="center" vertical="center" wrapText="1"/>
    </xf>
    <xf numFmtId="0" fontId="23" fillId="23" borderId="15" xfId="0" applyFont="1" applyFill="1" applyBorder="1" applyAlignment="1">
      <alignment horizontal="center" vertical="center"/>
    </xf>
    <xf numFmtId="0" fontId="8" fillId="22" borderId="1" xfId="0" applyFont="1" applyFill="1" applyBorder="1" applyAlignment="1">
      <alignment horizontal="center" vertical="center"/>
    </xf>
    <xf numFmtId="0" fontId="1" fillId="23" borderId="1" xfId="0" applyFont="1" applyFill="1" applyBorder="1" applyAlignment="1">
      <alignment horizontal="center" vertical="center"/>
    </xf>
    <xf numFmtId="0" fontId="1" fillId="23" borderId="2" xfId="0" applyFont="1" applyFill="1" applyBorder="1" applyAlignment="1">
      <alignment horizontal="center" vertical="center"/>
    </xf>
    <xf numFmtId="164" fontId="19" fillId="24" borderId="6" xfId="1" applyNumberFormat="1" applyFont="1" applyFill="1" applyBorder="1" applyAlignment="1">
      <alignment vertical="center"/>
    </xf>
    <xf numFmtId="164" fontId="19" fillId="24" borderId="6" xfId="0" applyNumberFormat="1" applyFont="1" applyFill="1" applyBorder="1" applyAlignment="1">
      <alignment vertical="center"/>
    </xf>
    <xf numFmtId="0" fontId="7" fillId="22" borderId="3" xfId="0" applyFont="1" applyFill="1" applyBorder="1" applyAlignment="1">
      <alignment horizontal="center" vertical="center"/>
    </xf>
    <xf numFmtId="0" fontId="8" fillId="22" borderId="3" xfId="0" applyFont="1" applyFill="1" applyBorder="1" applyAlignment="1">
      <alignment horizontal="center" vertical="center"/>
    </xf>
    <xf numFmtId="1" fontId="7" fillId="22" borderId="3" xfId="0" applyNumberFormat="1" applyFont="1" applyFill="1" applyBorder="1" applyAlignment="1">
      <alignment horizontal="center" vertical="center"/>
    </xf>
    <xf numFmtId="0" fontId="6" fillId="23" borderId="28" xfId="0" applyFont="1" applyFill="1" applyBorder="1" applyAlignment="1">
      <alignment horizontal="center" vertical="center"/>
    </xf>
    <xf numFmtId="0" fontId="1" fillId="23" borderId="29" xfId="0" applyFont="1" applyFill="1" applyBorder="1" applyAlignment="1">
      <alignment horizontal="center" vertical="center" wrapText="1"/>
    </xf>
    <xf numFmtId="0" fontId="5" fillId="23" borderId="1" xfId="0" applyFont="1" applyFill="1" applyBorder="1" applyAlignment="1">
      <alignment horizontal="center" vertical="center"/>
    </xf>
    <xf numFmtId="0" fontId="1" fillId="23" borderId="1" xfId="0" applyFont="1" applyFill="1" applyBorder="1" applyAlignment="1">
      <alignment horizontal="center" vertical="center" wrapText="1"/>
    </xf>
    <xf numFmtId="0" fontId="29" fillId="23" borderId="1" xfId="0" applyFont="1" applyFill="1" applyBorder="1" applyAlignment="1">
      <alignment horizontal="center" vertical="center" wrapText="1"/>
    </xf>
    <xf numFmtId="9" fontId="19" fillId="23" borderId="22" xfId="0" applyNumberFormat="1" applyFont="1" applyFill="1" applyBorder="1" applyAlignment="1">
      <alignment horizontal="center" vertical="center" wrapText="1"/>
    </xf>
    <xf numFmtId="14" fontId="19" fillId="25" borderId="29" xfId="0" applyNumberFormat="1" applyFont="1" applyFill="1" applyBorder="1" applyAlignment="1">
      <alignment horizontal="center" vertical="center" wrapText="1"/>
    </xf>
    <xf numFmtId="14" fontId="19" fillId="25" borderId="31" xfId="0" applyNumberFormat="1" applyFont="1" applyFill="1" applyBorder="1" applyAlignment="1">
      <alignment horizontal="center" vertical="center" wrapText="1"/>
    </xf>
    <xf numFmtId="0" fontId="6" fillId="6" borderId="45" xfId="0" applyFont="1" applyFill="1" applyBorder="1" applyAlignment="1">
      <alignment horizontal="center" vertical="center"/>
    </xf>
    <xf numFmtId="2" fontId="1" fillId="6" borderId="29" xfId="0" applyNumberFormat="1" applyFont="1" applyFill="1" applyBorder="1" applyAlignment="1">
      <alignment horizontal="center" vertical="center" wrapText="1"/>
    </xf>
    <xf numFmtId="1" fontId="1" fillId="6" borderId="29" xfId="0" applyNumberFormat="1" applyFont="1" applyFill="1" applyBorder="1" applyAlignment="1">
      <alignment horizontal="center" vertical="center" wrapText="1"/>
    </xf>
    <xf numFmtId="0" fontId="1" fillId="19" borderId="27" xfId="0" applyFont="1" applyFill="1" applyBorder="1" applyAlignment="1">
      <alignment vertical="top"/>
    </xf>
    <xf numFmtId="0" fontId="1" fillId="19" borderId="34" xfId="0" applyFont="1" applyFill="1" applyBorder="1" applyAlignment="1">
      <alignment vertical="top" wrapText="1"/>
    </xf>
    <xf numFmtId="0" fontId="4" fillId="23" borderId="22" xfId="4" applyFont="1" applyFill="1" applyBorder="1" applyAlignment="1">
      <alignment horizontal="center" vertical="center" wrapText="1"/>
    </xf>
    <xf numFmtId="0" fontId="4" fillId="6" borderId="29" xfId="4" applyFont="1" applyFill="1" applyBorder="1" applyAlignment="1">
      <alignment horizontal="center" vertical="center" wrapText="1"/>
    </xf>
    <xf numFmtId="0" fontId="1" fillId="23" borderId="38" xfId="0" applyFont="1" applyFill="1" applyBorder="1" applyAlignment="1">
      <alignment horizontal="center" vertical="center" wrapText="1"/>
    </xf>
    <xf numFmtId="0" fontId="1" fillId="23" borderId="6" xfId="0" applyFont="1" applyFill="1" applyBorder="1" applyAlignment="1">
      <alignment horizontal="center" vertical="center" wrapText="1"/>
    </xf>
    <xf numFmtId="14" fontId="19" fillId="23" borderId="6" xfId="0" applyNumberFormat="1" applyFont="1" applyFill="1" applyBorder="1" applyAlignment="1">
      <alignment horizontal="center" vertical="center"/>
    </xf>
    <xf numFmtId="0" fontId="19" fillId="23" borderId="6" xfId="0" applyFont="1" applyFill="1" applyBorder="1" applyAlignment="1">
      <alignment horizontal="center" vertical="center" wrapText="1"/>
    </xf>
    <xf numFmtId="14" fontId="1" fillId="23" borderId="6" xfId="0" applyNumberFormat="1" applyFont="1" applyFill="1" applyBorder="1" applyAlignment="1">
      <alignment horizontal="center" vertical="center" wrapText="1"/>
    </xf>
    <xf numFmtId="0" fontId="19" fillId="23" borderId="6" xfId="0" applyFont="1" applyFill="1" applyBorder="1" applyAlignment="1">
      <alignment horizontal="center" vertical="center"/>
    </xf>
    <xf numFmtId="0" fontId="19" fillId="26" borderId="6" xfId="0" applyFont="1" applyFill="1" applyBorder="1" applyAlignment="1">
      <alignment vertical="center"/>
    </xf>
    <xf numFmtId="0" fontId="19" fillId="26" borderId="6" xfId="0" applyFont="1" applyFill="1" applyBorder="1" applyAlignment="1">
      <alignment vertical="center" wrapText="1"/>
    </xf>
    <xf numFmtId="0" fontId="19" fillId="27" borderId="6" xfId="0" applyFont="1" applyFill="1" applyBorder="1" applyAlignment="1">
      <alignment vertical="center" wrapText="1"/>
    </xf>
    <xf numFmtId="0" fontId="38" fillId="28" borderId="22" xfId="4" applyFont="1" applyFill="1" applyBorder="1" applyAlignment="1">
      <alignment horizontal="center" vertical="center" wrapText="1"/>
    </xf>
    <xf numFmtId="0" fontId="29"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1" fillId="23" borderId="22" xfId="0" applyFont="1" applyFill="1" applyBorder="1" applyAlignment="1">
      <alignment horizontal="center" vertical="center"/>
    </xf>
    <xf numFmtId="1" fontId="19" fillId="23" borderId="22" xfId="0" applyNumberFormat="1" applyFont="1" applyFill="1" applyBorder="1" applyAlignment="1">
      <alignment horizontal="center" vertical="center" wrapText="1"/>
    </xf>
    <xf numFmtId="170" fontId="19" fillId="23" borderId="25" xfId="0" applyNumberFormat="1" applyFont="1" applyFill="1" applyBorder="1" applyAlignment="1">
      <alignment horizontal="center" vertical="center"/>
    </xf>
    <xf numFmtId="0" fontId="19" fillId="23" borderId="24" xfId="0" applyFont="1" applyFill="1" applyBorder="1" applyAlignment="1">
      <alignment horizontal="center" vertical="center" wrapText="1"/>
    </xf>
    <xf numFmtId="0" fontId="19" fillId="23" borderId="22" xfId="0" applyFont="1" applyFill="1" applyBorder="1" applyAlignment="1">
      <alignment horizontal="center" vertical="center" wrapText="1"/>
    </xf>
    <xf numFmtId="170" fontId="19" fillId="23" borderId="22" xfId="0" applyNumberFormat="1" applyFont="1" applyFill="1" applyBorder="1" applyAlignment="1">
      <alignment horizontal="center" vertical="center"/>
    </xf>
    <xf numFmtId="14" fontId="19" fillId="23" borderId="26" xfId="0" applyNumberFormat="1" applyFont="1" applyFill="1" applyBorder="1" applyAlignment="1">
      <alignment horizontal="center" vertical="center" wrapText="1"/>
    </xf>
    <xf numFmtId="0" fontId="19" fillId="23" borderId="29" xfId="0" applyFont="1" applyFill="1" applyBorder="1" applyAlignment="1">
      <alignment horizontal="center" vertical="center"/>
    </xf>
    <xf numFmtId="2" fontId="1" fillId="23" borderId="29" xfId="0" applyNumberFormat="1" applyFont="1" applyFill="1" applyBorder="1" applyAlignment="1">
      <alignment horizontal="center" vertical="center" wrapText="1"/>
    </xf>
    <xf numFmtId="1" fontId="1" fillId="23" borderId="29" xfId="0" applyNumberFormat="1" applyFont="1" applyFill="1" applyBorder="1" applyAlignment="1">
      <alignment horizontal="center" vertical="center" wrapText="1"/>
    </xf>
    <xf numFmtId="14" fontId="1" fillId="23" borderId="29" xfId="0" applyNumberFormat="1" applyFont="1" applyFill="1" applyBorder="1" applyAlignment="1">
      <alignment horizontal="center" vertical="center" wrapText="1"/>
    </xf>
    <xf numFmtId="14" fontId="4" fillId="23" borderId="29" xfId="4" applyNumberFormat="1" applyFont="1" applyFill="1" applyBorder="1" applyAlignment="1">
      <alignment horizontal="center" vertical="center" wrapText="1"/>
    </xf>
    <xf numFmtId="14" fontId="19" fillId="23" borderId="6" xfId="0" applyNumberFormat="1" applyFont="1" applyFill="1" applyBorder="1" applyAlignment="1">
      <alignment horizontal="center" vertical="center" wrapText="1"/>
    </xf>
    <xf numFmtId="14" fontId="19" fillId="23" borderId="8" xfId="0" applyNumberFormat="1" applyFont="1" applyFill="1" applyBorder="1" applyAlignment="1">
      <alignment horizontal="center" vertical="center" wrapText="1"/>
    </xf>
    <xf numFmtId="11" fontId="19" fillId="6" borderId="6" xfId="0" applyNumberFormat="1" applyFont="1" applyFill="1" applyBorder="1" applyAlignment="1">
      <alignment horizontal="center" vertical="center" wrapText="1"/>
    </xf>
    <xf numFmtId="170" fontId="19" fillId="6" borderId="25" xfId="0" applyNumberFormat="1" applyFont="1" applyFill="1" applyBorder="1" applyAlignment="1">
      <alignment horizontal="center" vertical="center" wrapText="1"/>
    </xf>
    <xf numFmtId="1" fontId="1" fillId="6" borderId="6" xfId="0" applyNumberFormat="1" applyFont="1" applyFill="1" applyBorder="1" applyAlignment="1">
      <alignment horizontal="center" vertical="center" wrapText="1"/>
    </xf>
    <xf numFmtId="0" fontId="1" fillId="23" borderId="15" xfId="0" applyFont="1" applyFill="1" applyBorder="1" applyAlignment="1">
      <alignment horizontal="center" vertical="center"/>
    </xf>
    <xf numFmtId="0" fontId="31" fillId="6" borderId="6" xfId="0" applyFont="1" applyFill="1" applyBorder="1" applyAlignment="1">
      <alignment horizontal="center" vertical="center" wrapText="1"/>
    </xf>
    <xf numFmtId="0" fontId="30" fillId="22" borderId="0" xfId="0" applyFont="1" applyFill="1" applyAlignment="1">
      <alignment horizontal="center" vertical="center"/>
    </xf>
    <xf numFmtId="14" fontId="1" fillId="23" borderId="15" xfId="0" applyNumberFormat="1" applyFont="1" applyFill="1" applyBorder="1" applyAlignment="1">
      <alignment horizontal="center" vertical="center"/>
    </xf>
    <xf numFmtId="14" fontId="31" fillId="6" borderId="6" xfId="0" applyNumberFormat="1" applyFont="1" applyFill="1" applyBorder="1" applyAlignment="1">
      <alignment horizontal="center" vertical="center"/>
    </xf>
    <xf numFmtId="0" fontId="1" fillId="23" borderId="35" xfId="0" applyFont="1" applyFill="1" applyBorder="1" applyAlignment="1">
      <alignment horizontal="center" vertical="center"/>
    </xf>
    <xf numFmtId="0" fontId="31" fillId="6" borderId="0" xfId="0" applyFont="1" applyFill="1" applyAlignment="1">
      <alignment horizontal="center" vertical="center"/>
    </xf>
    <xf numFmtId="14" fontId="1" fillId="23" borderId="46" xfId="0" applyNumberFormat="1" applyFont="1" applyFill="1" applyBorder="1" applyAlignment="1">
      <alignment horizontal="center" vertical="center"/>
    </xf>
    <xf numFmtId="14" fontId="19" fillId="23" borderId="47" xfId="0" applyNumberFormat="1" applyFont="1" applyFill="1" applyBorder="1" applyAlignment="1">
      <alignment horizontal="center" vertical="center"/>
    </xf>
    <xf numFmtId="0" fontId="19" fillId="23" borderId="35" xfId="0" applyFont="1" applyFill="1" applyBorder="1" applyAlignment="1">
      <alignment horizontal="center" vertical="center"/>
    </xf>
    <xf numFmtId="0" fontId="23" fillId="23" borderId="2" xfId="0" applyFont="1" applyFill="1" applyBorder="1" applyAlignment="1">
      <alignment horizontal="center" vertical="center" wrapText="1"/>
    </xf>
    <xf numFmtId="0" fontId="19" fillId="22" borderId="0" xfId="0" applyFont="1" applyFill="1" applyAlignment="1">
      <alignment horizontal="center" vertical="center" wrapText="1"/>
    </xf>
    <xf numFmtId="0" fontId="7" fillId="22" borderId="0" xfId="0" applyFont="1" applyFill="1" applyAlignment="1">
      <alignment horizontal="center" vertical="center"/>
    </xf>
    <xf numFmtId="0" fontId="8" fillId="22" borderId="0" xfId="0" applyFont="1" applyFill="1" applyAlignment="1">
      <alignment horizontal="center" vertical="center"/>
    </xf>
    <xf numFmtId="1" fontId="7" fillId="22" borderId="0" xfId="0" applyNumberFormat="1" applyFont="1" applyFill="1" applyAlignment="1">
      <alignment horizontal="center" vertical="center"/>
    </xf>
    <xf numFmtId="177" fontId="19" fillId="6" borderId="42" xfId="2" applyNumberFormat="1" applyFont="1" applyFill="1" applyBorder="1" applyAlignment="1">
      <alignment horizontal="center" vertical="center" wrapText="1"/>
    </xf>
    <xf numFmtId="14" fontId="19" fillId="6" borderId="3" xfId="0" applyNumberFormat="1" applyFont="1" applyFill="1" applyBorder="1" applyAlignment="1">
      <alignment horizontal="center" vertical="center"/>
    </xf>
    <xf numFmtId="14" fontId="19" fillId="22" borderId="1" xfId="0" applyNumberFormat="1" applyFont="1" applyFill="1" applyBorder="1" applyAlignment="1">
      <alignment horizontal="center" vertical="center" wrapText="1"/>
    </xf>
    <xf numFmtId="0" fontId="19" fillId="22" borderId="24" xfId="0" applyFont="1" applyFill="1" applyBorder="1" applyAlignment="1">
      <alignment horizontal="center" vertical="center"/>
    </xf>
    <xf numFmtId="14" fontId="19" fillId="22" borderId="14" xfId="0" applyNumberFormat="1" applyFont="1" applyFill="1" applyBorder="1" applyAlignment="1">
      <alignment horizontal="center" vertical="center" wrapText="1"/>
    </xf>
    <xf numFmtId="1" fontId="19" fillId="22" borderId="8" xfId="0" applyNumberFormat="1" applyFont="1" applyFill="1" applyBorder="1" applyAlignment="1">
      <alignment horizontal="center" vertical="center" wrapText="1"/>
    </xf>
    <xf numFmtId="0" fontId="5" fillId="0" borderId="0" xfId="0" applyFont="1" applyAlignment="1">
      <alignment horizontal="center" vertical="center"/>
    </xf>
    <xf numFmtId="170" fontId="19" fillId="6" borderId="38" xfId="0" applyNumberFormat="1" applyFont="1" applyFill="1" applyBorder="1" applyAlignment="1">
      <alignment horizontal="center" vertical="center"/>
    </xf>
    <xf numFmtId="14" fontId="1" fillId="6" borderId="48" xfId="0" applyNumberFormat="1" applyFont="1" applyFill="1" applyBorder="1" applyAlignment="1">
      <alignment horizontal="center" vertical="center" wrapText="1"/>
    </xf>
    <xf numFmtId="0" fontId="1" fillId="6" borderId="38" xfId="0" applyFont="1" applyFill="1" applyBorder="1" applyAlignment="1">
      <alignment horizontal="center" vertical="center" wrapText="1"/>
    </xf>
    <xf numFmtId="9" fontId="19" fillId="6" borderId="38" xfId="0" applyNumberFormat="1" applyFont="1" applyFill="1" applyBorder="1" applyAlignment="1">
      <alignment horizontal="center" vertical="center" wrapText="1"/>
    </xf>
    <xf numFmtId="0" fontId="1" fillId="6" borderId="48" xfId="0" applyFont="1" applyFill="1" applyBorder="1" applyAlignment="1">
      <alignment horizontal="center" vertical="center" wrapText="1"/>
    </xf>
    <xf numFmtId="172" fontId="19" fillId="24" borderId="6" xfId="0" applyNumberFormat="1" applyFont="1" applyFill="1" applyBorder="1" applyAlignment="1">
      <alignment vertical="center"/>
    </xf>
    <xf numFmtId="9" fontId="19" fillId="6" borderId="38" xfId="2" applyFont="1" applyFill="1" applyBorder="1" applyAlignment="1">
      <alignment horizontal="center" vertical="center"/>
    </xf>
    <xf numFmtId="170" fontId="19" fillId="6" borderId="1" xfId="0" applyNumberFormat="1" applyFont="1" applyFill="1" applyBorder="1" applyAlignment="1">
      <alignment horizontal="center" vertical="center" wrapText="1"/>
    </xf>
    <xf numFmtId="0" fontId="7" fillId="22" borderId="1" xfId="0" applyFont="1" applyFill="1" applyBorder="1" applyAlignment="1">
      <alignment horizontal="center" vertical="center"/>
    </xf>
    <xf numFmtId="170" fontId="19" fillId="6" borderId="50" xfId="0" applyNumberFormat="1" applyFont="1" applyFill="1" applyBorder="1" applyAlignment="1">
      <alignment horizontal="center" vertical="center" wrapText="1"/>
    </xf>
    <xf numFmtId="14" fontId="19" fillId="6" borderId="23" xfId="0"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14" fontId="19" fillId="6" borderId="17" xfId="0" applyNumberFormat="1" applyFont="1" applyFill="1" applyBorder="1" applyAlignment="1">
      <alignment horizontal="center" vertical="center" wrapText="1"/>
    </xf>
    <xf numFmtId="14" fontId="19" fillId="6" borderId="38" xfId="0" applyNumberFormat="1"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 fillId="0" borderId="52" xfId="0" applyFont="1" applyBorder="1" applyAlignment="1">
      <alignment horizontal="left" vertical="top" wrapText="1"/>
    </xf>
    <xf numFmtId="10" fontId="19" fillId="6" borderId="43" xfId="2" applyNumberFormat="1" applyFont="1" applyFill="1" applyBorder="1" applyAlignment="1">
      <alignment horizontal="center" vertical="center"/>
    </xf>
    <xf numFmtId="0" fontId="41" fillId="10" borderId="20" xfId="0" applyFont="1" applyFill="1" applyBorder="1" applyAlignment="1">
      <alignment horizontal="center" vertical="center" wrapText="1"/>
    </xf>
    <xf numFmtId="0" fontId="10" fillId="10" borderId="20" xfId="0" applyFont="1" applyFill="1" applyBorder="1" applyAlignment="1">
      <alignment horizontal="center" vertical="center" wrapText="1"/>
    </xf>
    <xf numFmtId="2" fontId="10" fillId="10" borderId="20"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13" borderId="20"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16" xfId="0" applyFont="1" applyFill="1" applyBorder="1" applyAlignment="1">
      <alignment horizontal="center" vertical="center" wrapText="1"/>
    </xf>
    <xf numFmtId="0" fontId="10" fillId="13" borderId="49" xfId="0" applyFont="1" applyFill="1" applyBorder="1" applyAlignment="1">
      <alignment horizontal="center" vertical="center" wrapText="1"/>
    </xf>
    <xf numFmtId="1" fontId="10" fillId="22" borderId="1" xfId="0" applyNumberFormat="1"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2" borderId="19" xfId="0" applyFont="1" applyFill="1" applyBorder="1" applyAlignment="1">
      <alignment horizontal="center" vertical="center" wrapText="1"/>
    </xf>
    <xf numFmtId="0" fontId="10" fillId="14"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 fillId="6" borderId="48"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6" xfId="0" applyFont="1" applyFill="1" applyBorder="1" applyAlignment="1">
      <alignment horizontal="center" vertical="center"/>
    </xf>
    <xf numFmtId="14" fontId="1" fillId="6" borderId="38" xfId="0" applyNumberFormat="1" applyFont="1" applyFill="1" applyBorder="1" applyAlignment="1">
      <alignment horizontal="center" vertical="center" wrapText="1"/>
    </xf>
    <xf numFmtId="14" fontId="1" fillId="6" borderId="6" xfId="0" applyNumberFormat="1" applyFont="1" applyFill="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xf>
    <xf numFmtId="14" fontId="19" fillId="6" borderId="48" xfId="0" applyNumberFormat="1" applyFont="1" applyFill="1" applyBorder="1" applyAlignment="1">
      <alignment horizontal="center" vertical="center" wrapText="1"/>
    </xf>
    <xf numFmtId="178" fontId="19" fillId="0" borderId="2" xfId="0" applyNumberFormat="1" applyFont="1" applyBorder="1" applyAlignment="1">
      <alignment horizontal="center" vertical="center"/>
    </xf>
    <xf numFmtId="178" fontId="19" fillId="0" borderId="6" xfId="0" applyNumberFormat="1" applyFont="1" applyBorder="1" applyAlignment="1">
      <alignment horizontal="center" vertical="center"/>
    </xf>
    <xf numFmtId="170" fontId="19" fillId="6" borderId="48" xfId="0" applyNumberFormat="1" applyFont="1" applyFill="1" applyBorder="1" applyAlignment="1">
      <alignment horizontal="center" vertical="center"/>
    </xf>
    <xf numFmtId="9" fontId="19" fillId="6" borderId="48" xfId="2" applyFont="1" applyFill="1" applyBorder="1" applyAlignment="1">
      <alignment horizontal="center" vertical="center"/>
    </xf>
    <xf numFmtId="9" fontId="19" fillId="6" borderId="48" xfId="0" applyNumberFormat="1" applyFont="1" applyFill="1" applyBorder="1" applyAlignment="1">
      <alignment horizontal="center" vertical="center" wrapText="1"/>
    </xf>
    <xf numFmtId="0" fontId="4" fillId="6" borderId="0" xfId="4" applyFont="1" applyFill="1" applyAlignment="1">
      <alignment horizontal="center" vertical="center" wrapText="1"/>
    </xf>
    <xf numFmtId="9" fontId="19" fillId="23" borderId="26" xfId="0" applyNumberFormat="1" applyFont="1" applyFill="1" applyBorder="1" applyAlignment="1">
      <alignment horizontal="center" vertical="center" wrapText="1"/>
    </xf>
    <xf numFmtId="0" fontId="19" fillId="23" borderId="2" xfId="0" applyFont="1" applyFill="1" applyBorder="1" applyAlignment="1">
      <alignment horizontal="center" vertical="center" wrapText="1"/>
    </xf>
    <xf numFmtId="178" fontId="19" fillId="23" borderId="46" xfId="0" applyNumberFormat="1" applyFont="1" applyFill="1" applyBorder="1" applyAlignment="1">
      <alignment horizontal="center" vertical="center" wrapText="1"/>
    </xf>
    <xf numFmtId="10" fontId="19" fillId="6" borderId="1" xfId="2" applyNumberFormat="1" applyFont="1" applyFill="1" applyBorder="1" applyAlignment="1">
      <alignment horizontal="center" vertical="center"/>
    </xf>
    <xf numFmtId="168" fontId="7" fillId="23" borderId="1" xfId="0" applyNumberFormat="1" applyFont="1" applyFill="1" applyBorder="1" applyAlignment="1">
      <alignment horizontal="center" vertical="center"/>
    </xf>
    <xf numFmtId="178" fontId="19" fillId="23" borderId="1" xfId="0" applyNumberFormat="1" applyFont="1" applyFill="1" applyBorder="1" applyAlignment="1">
      <alignment horizontal="center" vertical="center"/>
    </xf>
    <xf numFmtId="178" fontId="19" fillId="23" borderId="6" xfId="0" applyNumberFormat="1" applyFont="1" applyFill="1" applyBorder="1" applyAlignment="1">
      <alignment horizontal="center" vertical="center"/>
    </xf>
    <xf numFmtId="14" fontId="19" fillId="6" borderId="0" xfId="0" applyNumberFormat="1" applyFont="1" applyFill="1" applyAlignment="1">
      <alignment horizontal="center" vertical="center" wrapText="1"/>
    </xf>
    <xf numFmtId="0" fontId="0" fillId="6" borderId="9" xfId="0" applyFill="1" applyBorder="1" applyAlignment="1">
      <alignment horizontal="center" vertical="center" wrapText="1"/>
    </xf>
    <xf numFmtId="0" fontId="0" fillId="6" borderId="6" xfId="0" applyFill="1" applyBorder="1" applyAlignment="1">
      <alignment horizontal="center" vertical="center"/>
    </xf>
    <xf numFmtId="0" fontId="10" fillId="13" borderId="1" xfId="0" applyFont="1" applyFill="1" applyBorder="1" applyAlignment="1">
      <alignment horizontal="center" vertical="center" wrapText="1"/>
    </xf>
    <xf numFmtId="0" fontId="10" fillId="13" borderId="18" xfId="0" applyFont="1" applyFill="1" applyBorder="1" applyAlignment="1">
      <alignment horizontal="center" vertical="center" wrapText="1"/>
    </xf>
    <xf numFmtId="1" fontId="19" fillId="23" borderId="1" xfId="0" applyNumberFormat="1" applyFont="1" applyFill="1" applyBorder="1" applyAlignment="1">
      <alignment horizontal="center" vertical="center" wrapText="1"/>
    </xf>
    <xf numFmtId="0" fontId="7" fillId="22" borderId="3" xfId="0" applyFont="1" applyFill="1" applyBorder="1" applyAlignment="1">
      <alignment horizontal="center" vertical="center" wrapText="1"/>
    </xf>
    <xf numFmtId="169" fontId="19" fillId="6" borderId="6" xfId="0" applyNumberFormat="1" applyFont="1" applyFill="1" applyBorder="1" applyAlignment="1">
      <alignment horizontal="center" vertical="center"/>
    </xf>
    <xf numFmtId="0" fontId="19" fillId="6" borderId="0" xfId="0" applyFont="1" applyFill="1" applyAlignment="1">
      <alignment horizontal="center" vertical="center" wrapText="1"/>
    </xf>
    <xf numFmtId="177" fontId="19" fillId="17" borderId="10" xfId="0" applyNumberFormat="1" applyFont="1" applyFill="1" applyBorder="1" applyAlignment="1">
      <alignment horizontal="center" vertical="center" wrapText="1"/>
    </xf>
    <xf numFmtId="177" fontId="19" fillId="17" borderId="6" xfId="0" applyNumberFormat="1" applyFont="1" applyFill="1" applyBorder="1" applyAlignment="1">
      <alignment horizontal="center" vertical="center" wrapText="1"/>
    </xf>
    <xf numFmtId="0" fontId="5" fillId="6" borderId="53" xfId="0" applyFont="1" applyFill="1" applyBorder="1" applyAlignment="1">
      <alignment horizontal="center" vertical="center"/>
    </xf>
    <xf numFmtId="14" fontId="1" fillId="6" borderId="14" xfId="0" applyNumberFormat="1"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 fillId="0" borderId="54" xfId="0" applyFont="1" applyBorder="1" applyAlignment="1">
      <alignment horizontal="left" vertical="top" wrapText="1"/>
    </xf>
    <xf numFmtId="0" fontId="10" fillId="11" borderId="56"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9" fillId="13" borderId="56" xfId="0" applyFont="1" applyFill="1" applyBorder="1" applyAlignment="1">
      <alignment horizontal="center" vertical="center" wrapText="1"/>
    </xf>
    <xf numFmtId="0" fontId="9" fillId="13" borderId="57" xfId="0" applyFont="1" applyFill="1" applyBorder="1" applyAlignment="1">
      <alignment horizontal="center" vertical="center" wrapText="1"/>
    </xf>
    <xf numFmtId="0" fontId="9" fillId="13" borderId="58" xfId="0" applyFont="1" applyFill="1" applyBorder="1" applyAlignment="1">
      <alignment horizontal="center" vertical="center" wrapText="1"/>
    </xf>
    <xf numFmtId="1" fontId="9" fillId="12" borderId="56" xfId="0" applyNumberFormat="1" applyFont="1" applyFill="1" applyBorder="1" applyAlignment="1">
      <alignment horizontal="center" vertical="center" wrapText="1"/>
    </xf>
    <xf numFmtId="0" fontId="9" fillId="12" borderId="56" xfId="0" applyFont="1" applyFill="1" applyBorder="1" applyAlignment="1">
      <alignment horizontal="center" vertical="center" wrapText="1"/>
    </xf>
    <xf numFmtId="0" fontId="9" fillId="12" borderId="59"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9" fillId="13" borderId="61" xfId="0" applyFont="1" applyFill="1" applyBorder="1" applyAlignment="1">
      <alignment horizontal="center" vertical="center" wrapText="1"/>
    </xf>
    <xf numFmtId="0" fontId="9" fillId="2" borderId="62" xfId="0" applyFont="1" applyFill="1" applyBorder="1" applyAlignment="1">
      <alignment horizontal="center" vertical="center" wrapText="1"/>
    </xf>
    <xf numFmtId="9" fontId="19" fillId="6" borderId="7" xfId="2" applyFont="1" applyFill="1" applyBorder="1" applyAlignment="1">
      <alignment horizontal="center" vertical="center"/>
    </xf>
    <xf numFmtId="0" fontId="7" fillId="0" borderId="6" xfId="0" applyFont="1" applyBorder="1" applyAlignment="1">
      <alignment horizontal="center" vertical="center"/>
    </xf>
    <xf numFmtId="0" fontId="1" fillId="6" borderId="38" xfId="0" applyFont="1" applyFill="1" applyBorder="1" applyAlignment="1">
      <alignment horizontal="justify" vertical="center" wrapText="1"/>
    </xf>
    <xf numFmtId="0" fontId="1" fillId="6" borderId="48" xfId="0" applyFont="1" applyFill="1" applyBorder="1" applyAlignment="1">
      <alignment horizontal="justify" vertical="center" wrapText="1"/>
    </xf>
    <xf numFmtId="14" fontId="0" fillId="6" borderId="1" xfId="0" applyNumberFormat="1" applyFill="1" applyBorder="1" applyAlignment="1">
      <alignment horizontal="center" vertical="center" wrapText="1"/>
    </xf>
    <xf numFmtId="0" fontId="1" fillId="6" borderId="20" xfId="0" applyFont="1" applyFill="1" applyBorder="1" applyAlignment="1">
      <alignment horizontal="center" vertical="center" wrapText="1"/>
    </xf>
    <xf numFmtId="14" fontId="1" fillId="6" borderId="19" xfId="0" applyNumberFormat="1" applyFont="1" applyFill="1" applyBorder="1" applyAlignment="1">
      <alignment horizontal="center" vertical="center" wrapText="1"/>
    </xf>
    <xf numFmtId="14" fontId="1" fillId="6" borderId="20" xfId="0" applyNumberFormat="1" applyFont="1" applyFill="1" applyBorder="1" applyAlignment="1">
      <alignment horizontal="center" vertical="center" wrapText="1"/>
    </xf>
    <xf numFmtId="14" fontId="0" fillId="6" borderId="17" xfId="0" applyNumberFormat="1" applyFill="1" applyBorder="1" applyAlignment="1">
      <alignment horizontal="center" vertical="center" wrapText="1"/>
    </xf>
    <xf numFmtId="1" fontId="1" fillId="9" borderId="6" xfId="0" applyNumberFormat="1" applyFont="1" applyFill="1" applyBorder="1" applyAlignment="1">
      <alignment horizontal="center" vertical="center" wrapText="1"/>
    </xf>
    <xf numFmtId="0" fontId="16" fillId="29" borderId="55" xfId="0" applyFont="1" applyFill="1" applyBorder="1" applyAlignment="1">
      <alignment horizontal="center" vertical="center" wrapText="1"/>
    </xf>
    <xf numFmtId="0" fontId="9" fillId="29" borderId="56" xfId="0" applyFont="1" applyFill="1" applyBorder="1" applyAlignment="1">
      <alignment horizontal="center" vertical="center" wrapText="1"/>
    </xf>
    <xf numFmtId="2" fontId="9" fillId="29" borderId="56" xfId="0" applyNumberFormat="1" applyFont="1" applyFill="1" applyBorder="1" applyAlignment="1">
      <alignment horizontal="center" vertical="center" wrapText="1"/>
    </xf>
    <xf numFmtId="0" fontId="10" fillId="30" borderId="20" xfId="0" applyFont="1" applyFill="1" applyBorder="1" applyAlignment="1">
      <alignment horizontal="center" vertical="center" wrapText="1"/>
    </xf>
    <xf numFmtId="0" fontId="10" fillId="31" borderId="20" xfId="0" applyFont="1" applyFill="1" applyBorder="1" applyAlignment="1">
      <alignment horizontal="center" vertical="center" wrapText="1"/>
    </xf>
    <xf numFmtId="0" fontId="10" fillId="32" borderId="20" xfId="0" applyFont="1" applyFill="1" applyBorder="1" applyAlignment="1">
      <alignment horizontal="center" vertical="center" wrapText="1"/>
    </xf>
    <xf numFmtId="0" fontId="9" fillId="31" borderId="56" xfId="0" applyFont="1" applyFill="1" applyBorder="1" applyAlignment="1">
      <alignment horizontal="center" vertical="center" wrapText="1"/>
    </xf>
    <xf numFmtId="0" fontId="9" fillId="32" borderId="56" xfId="0" applyFont="1" applyFill="1" applyBorder="1" applyAlignment="1">
      <alignment horizontal="center" vertical="center" wrapText="1"/>
    </xf>
    <xf numFmtId="0" fontId="19" fillId="27" borderId="7" xfId="0" applyFont="1" applyFill="1" applyBorder="1" applyAlignment="1">
      <alignment horizontal="center" vertical="center" wrapText="1"/>
    </xf>
    <xf numFmtId="14" fontId="19" fillId="27" borderId="7" xfId="0" applyNumberFormat="1" applyFont="1" applyFill="1" applyBorder="1" applyAlignment="1">
      <alignment horizontal="center" vertical="center" wrapText="1"/>
    </xf>
    <xf numFmtId="14" fontId="19" fillId="27" borderId="7" xfId="0" applyNumberFormat="1" applyFont="1" applyFill="1" applyBorder="1" applyAlignment="1">
      <alignment horizontal="left" vertical="center" wrapText="1"/>
    </xf>
    <xf numFmtId="0" fontId="19" fillId="27" borderId="6" xfId="0" applyFont="1" applyFill="1" applyBorder="1" applyAlignment="1">
      <alignment horizontal="center" vertical="center" wrapText="1"/>
    </xf>
    <xf numFmtId="14" fontId="19" fillId="27" borderId="6" xfId="0" applyNumberFormat="1" applyFont="1" applyFill="1" applyBorder="1" applyAlignment="1">
      <alignment horizontal="center" vertical="center" wrapText="1"/>
    </xf>
    <xf numFmtId="0" fontId="0" fillId="6" borderId="38" xfId="0" applyFill="1" applyBorder="1" applyAlignment="1">
      <alignment horizontal="center" vertical="center" wrapText="1"/>
    </xf>
    <xf numFmtId="0" fontId="0" fillId="0" borderId="17" xfId="0" applyBorder="1" applyAlignment="1">
      <alignment horizontal="left" vertical="top" wrapText="1"/>
    </xf>
    <xf numFmtId="0" fontId="19" fillId="27" borderId="38" xfId="0" applyFont="1" applyFill="1" applyBorder="1" applyAlignment="1">
      <alignment horizontal="center" vertical="center" wrapText="1"/>
    </xf>
    <xf numFmtId="14" fontId="19" fillId="27" borderId="38" xfId="0" applyNumberFormat="1" applyFont="1" applyFill="1" applyBorder="1" applyAlignment="1">
      <alignment horizontal="center" vertical="center" wrapText="1"/>
    </xf>
    <xf numFmtId="14" fontId="19" fillId="27" borderId="38" xfId="0" applyNumberFormat="1" applyFont="1" applyFill="1" applyBorder="1" applyAlignment="1">
      <alignment horizontal="left" vertical="center" wrapText="1"/>
    </xf>
    <xf numFmtId="0" fontId="19" fillId="27" borderId="48" xfId="0" applyFont="1" applyFill="1" applyBorder="1" applyAlignment="1">
      <alignment horizontal="center" vertical="center" wrapText="1"/>
    </xf>
    <xf numFmtId="14" fontId="19" fillId="27" borderId="48" xfId="0" applyNumberFormat="1" applyFont="1" applyFill="1" applyBorder="1" applyAlignment="1">
      <alignment horizontal="center" vertical="center" wrapText="1"/>
    </xf>
    <xf numFmtId="14" fontId="19" fillId="27" borderId="48" xfId="0" applyNumberFormat="1" applyFont="1" applyFill="1" applyBorder="1" applyAlignment="1">
      <alignment horizontal="left" vertical="center" wrapText="1"/>
    </xf>
    <xf numFmtId="14" fontId="6" fillId="27" borderId="38"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0" fontId="0" fillId="23" borderId="46" xfId="0" applyFill="1" applyBorder="1" applyAlignment="1">
      <alignment horizontal="center" vertical="center" wrapText="1"/>
    </xf>
    <xf numFmtId="14" fontId="31" fillId="6" borderId="1" xfId="0" applyNumberFormat="1" applyFont="1" applyFill="1" applyBorder="1" applyAlignment="1">
      <alignment horizontal="center" vertical="center"/>
    </xf>
    <xf numFmtId="0" fontId="31" fillId="6" borderId="1" xfId="0" applyFont="1" applyFill="1" applyBorder="1" applyAlignment="1">
      <alignment horizontal="center" vertical="center"/>
    </xf>
    <xf numFmtId="14" fontId="40" fillId="6" borderId="1" xfId="0" applyNumberFormat="1" applyFont="1" applyFill="1" applyBorder="1" applyAlignment="1">
      <alignment horizontal="center" vertical="center"/>
    </xf>
    <xf numFmtId="0" fontId="40" fillId="6" borderId="1" xfId="0" applyFont="1" applyFill="1" applyBorder="1" applyAlignment="1">
      <alignment horizontal="center" vertical="center"/>
    </xf>
    <xf numFmtId="14" fontId="19" fillId="23" borderId="20" xfId="0" applyNumberFormat="1" applyFont="1" applyFill="1" applyBorder="1" applyAlignment="1">
      <alignment horizontal="center" vertical="center"/>
    </xf>
    <xf numFmtId="165" fontId="19" fillId="6" borderId="8" xfId="1" applyFont="1" applyFill="1" applyBorder="1" applyAlignment="1">
      <alignment horizontal="center" vertical="center" wrapText="1"/>
    </xf>
    <xf numFmtId="170" fontId="19" fillId="6" borderId="8" xfId="0" applyNumberFormat="1" applyFont="1" applyFill="1" applyBorder="1" applyAlignment="1">
      <alignment horizontal="center" vertical="center"/>
    </xf>
    <xf numFmtId="166" fontId="19" fillId="23" borderId="47" xfId="3" applyFont="1" applyFill="1" applyBorder="1" applyAlignment="1">
      <alignment horizontal="center" vertical="center"/>
    </xf>
    <xf numFmtId="166" fontId="19" fillId="23" borderId="35" xfId="3" applyFont="1" applyFill="1" applyBorder="1" applyAlignment="1">
      <alignment horizontal="center" vertical="center"/>
    </xf>
    <xf numFmtId="166" fontId="19" fillId="23" borderId="46" xfId="0" applyNumberFormat="1" applyFont="1" applyFill="1" applyBorder="1" applyAlignment="1">
      <alignment horizontal="center" vertical="center"/>
    </xf>
    <xf numFmtId="14" fontId="6" fillId="27" borderId="7" xfId="0" applyNumberFormat="1" applyFont="1" applyFill="1" applyBorder="1" applyAlignment="1">
      <alignment horizontal="center" vertical="center" wrapText="1"/>
    </xf>
    <xf numFmtId="169" fontId="19" fillId="23" borderId="36" xfId="0" applyNumberFormat="1" applyFont="1" applyFill="1" applyBorder="1" applyAlignment="1">
      <alignment horizontal="center" vertical="center"/>
    </xf>
    <xf numFmtId="169" fontId="19" fillId="23" borderId="17" xfId="0" applyNumberFormat="1" applyFont="1" applyFill="1" applyBorder="1" applyAlignment="1">
      <alignment horizontal="center" vertical="center"/>
    </xf>
    <xf numFmtId="169" fontId="19" fillId="6" borderId="19" xfId="0" applyNumberFormat="1" applyFont="1" applyFill="1" applyBorder="1" applyAlignment="1">
      <alignment horizontal="center" vertical="center"/>
    </xf>
    <xf numFmtId="14" fontId="19" fillId="27" borderId="1" xfId="0" applyNumberFormat="1" applyFont="1" applyFill="1" applyBorder="1" applyAlignment="1">
      <alignment horizontal="center" vertical="center" wrapText="1"/>
    </xf>
    <xf numFmtId="0" fontId="19" fillId="27" borderId="8" xfId="0" applyFont="1" applyFill="1" applyBorder="1" applyAlignment="1">
      <alignment horizontal="center" vertical="center" wrapText="1"/>
    </xf>
    <xf numFmtId="14" fontId="19" fillId="27" borderId="8" xfId="0" applyNumberFormat="1" applyFont="1" applyFill="1" applyBorder="1" applyAlignment="1">
      <alignment horizontal="center" vertical="center" wrapText="1"/>
    </xf>
    <xf numFmtId="0" fontId="29" fillId="27" borderId="7" xfId="0" applyFont="1" applyFill="1" applyBorder="1" applyAlignment="1">
      <alignment horizontal="center" vertical="center" wrapText="1"/>
    </xf>
    <xf numFmtId="14" fontId="23" fillId="27" borderId="47" xfId="0" applyNumberFormat="1" applyFont="1" applyFill="1" applyBorder="1" applyAlignment="1">
      <alignment horizontal="center" vertical="center"/>
    </xf>
    <xf numFmtId="0" fontId="9" fillId="33" borderId="20" xfId="0" applyFont="1" applyFill="1" applyBorder="1" applyAlignment="1">
      <alignment horizontal="center" vertical="center" wrapText="1"/>
    </xf>
    <xf numFmtId="14" fontId="6" fillId="27" borderId="1" xfId="0" applyNumberFormat="1" applyFont="1" applyFill="1" applyBorder="1" applyAlignment="1">
      <alignment horizontal="center" vertical="center" wrapText="1"/>
    </xf>
    <xf numFmtId="172" fontId="19" fillId="27" borderId="1" xfId="0" applyNumberFormat="1" applyFont="1" applyFill="1" applyBorder="1" applyAlignment="1">
      <alignment horizontal="center" vertical="center"/>
    </xf>
    <xf numFmtId="14" fontId="19" fillId="23" borderId="1" xfId="0" applyNumberFormat="1" applyFont="1" applyFill="1" applyBorder="1" applyAlignment="1">
      <alignment horizontal="center" vertical="center" wrapText="1"/>
    </xf>
    <xf numFmtId="0" fontId="19" fillId="27" borderId="1" xfId="0" applyFont="1" applyFill="1" applyBorder="1" applyAlignment="1">
      <alignment horizontal="center" vertical="center" wrapText="1"/>
    </xf>
    <xf numFmtId="14" fontId="19" fillId="27" borderId="3" xfId="0" applyNumberFormat="1" applyFont="1" applyFill="1" applyBorder="1" applyAlignment="1">
      <alignment horizontal="center" vertical="center" wrapText="1"/>
    </xf>
    <xf numFmtId="14" fontId="19" fillId="23" borderId="38" xfId="0" applyNumberFormat="1" applyFont="1" applyFill="1" applyBorder="1" applyAlignment="1">
      <alignment horizontal="center" vertical="center" wrapText="1"/>
    </xf>
    <xf numFmtId="14" fontId="19" fillId="23" borderId="7" xfId="0" applyNumberFormat="1" applyFont="1" applyFill="1" applyBorder="1" applyAlignment="1">
      <alignment horizontal="center" vertical="center" wrapText="1"/>
    </xf>
    <xf numFmtId="14" fontId="23" fillId="27" borderId="0" xfId="0" applyNumberFormat="1" applyFont="1" applyFill="1" applyAlignment="1">
      <alignment horizontal="center" vertical="center"/>
    </xf>
    <xf numFmtId="170" fontId="19" fillId="6" borderId="0" xfId="0" applyNumberFormat="1" applyFont="1" applyFill="1" applyAlignment="1">
      <alignment horizontal="left" vertical="center" wrapText="1"/>
    </xf>
    <xf numFmtId="9" fontId="19" fillId="6" borderId="20" xfId="0" applyNumberFormat="1" applyFont="1" applyFill="1" applyBorder="1" applyAlignment="1">
      <alignment horizontal="left" vertical="center" wrapText="1"/>
    </xf>
    <xf numFmtId="9" fontId="19" fillId="6" borderId="1" xfId="0" applyNumberFormat="1" applyFont="1" applyFill="1" applyBorder="1" applyAlignment="1">
      <alignment horizontal="left" vertical="center" wrapText="1"/>
    </xf>
    <xf numFmtId="9" fontId="19" fillId="22" borderId="1" xfId="0" applyNumberFormat="1" applyFont="1" applyFill="1" applyBorder="1" applyAlignment="1">
      <alignment horizontal="center" vertical="center"/>
    </xf>
    <xf numFmtId="170" fontId="19" fillId="6" borderId="8" xfId="0" applyNumberFormat="1" applyFont="1" applyFill="1" applyBorder="1" applyAlignment="1">
      <alignment horizontal="center" vertical="center" wrapText="1"/>
    </xf>
    <xf numFmtId="177" fontId="19" fillId="6" borderId="41" xfId="2" applyNumberFormat="1" applyFont="1" applyFill="1" applyBorder="1" applyAlignment="1">
      <alignment horizontal="center" vertical="center" wrapText="1"/>
    </xf>
    <xf numFmtId="170" fontId="19" fillId="6" borderId="16" xfId="0" applyNumberFormat="1" applyFont="1" applyFill="1" applyBorder="1" applyAlignment="1">
      <alignment horizontal="center" vertical="center" wrapText="1"/>
    </xf>
    <xf numFmtId="176" fontId="19" fillId="6" borderId="7" xfId="0" applyNumberFormat="1" applyFont="1" applyFill="1" applyBorder="1" applyAlignment="1">
      <alignment horizontal="center" vertical="center"/>
    </xf>
    <xf numFmtId="10" fontId="19" fillId="6" borderId="35" xfId="0" applyNumberFormat="1" applyFont="1" applyFill="1" applyBorder="1" applyAlignment="1">
      <alignment horizontal="center" vertical="center"/>
    </xf>
    <xf numFmtId="168" fontId="19" fillId="6" borderId="7" xfId="0" applyNumberFormat="1" applyFont="1" applyFill="1" applyBorder="1" applyAlignment="1">
      <alignment horizontal="center" vertical="center"/>
    </xf>
    <xf numFmtId="9" fontId="19" fillId="6" borderId="64" xfId="0" applyNumberFormat="1" applyFont="1" applyFill="1" applyBorder="1" applyAlignment="1">
      <alignment horizontal="center" vertical="center" wrapText="1"/>
    </xf>
    <xf numFmtId="0" fontId="23" fillId="23" borderId="47" xfId="0" applyFont="1" applyFill="1" applyBorder="1" applyAlignment="1">
      <alignment horizontal="center" vertical="center" wrapText="1"/>
    </xf>
    <xf numFmtId="0" fontId="19" fillId="6" borderId="1" xfId="0" applyFont="1" applyFill="1" applyBorder="1" applyAlignment="1">
      <alignment horizontal="center" vertical="center"/>
    </xf>
    <xf numFmtId="172" fontId="19" fillId="22" borderId="2" xfId="0" applyNumberFormat="1" applyFont="1" applyFill="1" applyBorder="1" applyAlignment="1">
      <alignment horizontal="center" vertical="center"/>
    </xf>
    <xf numFmtId="0" fontId="7" fillId="22" borderId="7" xfId="0" applyFont="1" applyFill="1" applyBorder="1" applyAlignment="1">
      <alignment horizontal="center" vertical="center"/>
    </xf>
    <xf numFmtId="174" fontId="19" fillId="0" borderId="17" xfId="0" applyNumberFormat="1" applyFont="1" applyBorder="1" applyAlignment="1">
      <alignment horizontal="center" vertical="center"/>
    </xf>
    <xf numFmtId="174" fontId="19" fillId="0" borderId="1" xfId="0" applyNumberFormat="1" applyFont="1" applyBorder="1" applyAlignment="1">
      <alignment horizontal="center" vertical="center"/>
    </xf>
    <xf numFmtId="169" fontId="19" fillId="0" borderId="22" xfId="0" applyNumberFormat="1" applyFont="1" applyBorder="1" applyAlignment="1">
      <alignment horizontal="center" vertical="center" wrapText="1"/>
    </xf>
    <xf numFmtId="172" fontId="19" fillId="0" borderId="22" xfId="0" applyNumberFormat="1" applyFont="1" applyBorder="1" applyAlignment="1">
      <alignment horizontal="center" vertical="center" wrapText="1"/>
    </xf>
    <xf numFmtId="0" fontId="9" fillId="19" borderId="20" xfId="0" applyFont="1" applyFill="1" applyBorder="1" applyAlignment="1">
      <alignment horizontal="center" vertical="center" wrapText="1"/>
    </xf>
    <xf numFmtId="0" fontId="19" fillId="27" borderId="6" xfId="0" applyFont="1" applyFill="1" applyBorder="1" applyAlignment="1">
      <alignment horizontal="left" vertical="center" wrapText="1"/>
    </xf>
    <xf numFmtId="171" fontId="19" fillId="27" borderId="8" xfId="0" applyNumberFormat="1" applyFont="1" applyFill="1" applyBorder="1" applyAlignment="1">
      <alignment horizontal="center" vertical="center" wrapText="1"/>
    </xf>
    <xf numFmtId="170" fontId="19" fillId="6" borderId="47" xfId="0" applyNumberFormat="1" applyFont="1" applyFill="1" applyBorder="1" applyAlignment="1">
      <alignment horizontal="center" vertical="center" wrapText="1"/>
    </xf>
    <xf numFmtId="170" fontId="19" fillId="6" borderId="6" xfId="0" applyNumberFormat="1" applyFont="1" applyFill="1" applyBorder="1" applyAlignment="1">
      <alignment horizontal="center" vertical="center"/>
    </xf>
    <xf numFmtId="166" fontId="19" fillId="6" borderId="6" xfId="3" applyFont="1" applyFill="1" applyBorder="1" applyAlignment="1">
      <alignment horizontal="center" vertical="center" wrapText="1"/>
    </xf>
    <xf numFmtId="166" fontId="1" fillId="6" borderId="14" xfId="3" applyFont="1" applyFill="1" applyBorder="1" applyAlignment="1">
      <alignment horizontal="center" vertical="center"/>
    </xf>
    <xf numFmtId="170" fontId="19" fillId="6" borderId="7" xfId="0" applyNumberFormat="1" applyFont="1" applyFill="1" applyBorder="1" applyAlignment="1">
      <alignment horizontal="center" vertical="center"/>
    </xf>
    <xf numFmtId="0" fontId="9" fillId="18" borderId="65" xfId="0" applyFont="1" applyFill="1" applyBorder="1" applyAlignment="1">
      <alignment horizontal="center" vertical="center" wrapText="1"/>
    </xf>
    <xf numFmtId="169" fontId="19" fillId="23" borderId="6" xfId="0" applyNumberFormat="1" applyFont="1" applyFill="1" applyBorder="1" applyAlignment="1">
      <alignment horizontal="right" vertical="center"/>
    </xf>
    <xf numFmtId="169" fontId="19" fillId="6" borderId="44" xfId="0" applyNumberFormat="1" applyFont="1" applyFill="1" applyBorder="1" applyAlignment="1">
      <alignment horizontal="center" vertical="center"/>
    </xf>
    <xf numFmtId="165" fontId="19" fillId="6" borderId="29" xfId="1" applyFont="1" applyFill="1" applyBorder="1" applyAlignment="1">
      <alignment horizontal="center" vertical="center" wrapText="1"/>
    </xf>
    <xf numFmtId="170" fontId="19" fillId="6" borderId="29" xfId="0" applyNumberFormat="1" applyFont="1" applyFill="1" applyBorder="1" applyAlignment="1">
      <alignment horizontal="center" vertical="center"/>
    </xf>
    <xf numFmtId="166" fontId="0" fillId="0" borderId="6" xfId="3" applyFont="1" applyBorder="1" applyAlignment="1">
      <alignment horizontal="center" vertical="center"/>
    </xf>
    <xf numFmtId="170" fontId="19" fillId="23" borderId="8" xfId="0" applyNumberFormat="1" applyFont="1" applyFill="1" applyBorder="1" applyAlignment="1">
      <alignment horizontal="center" vertical="center"/>
    </xf>
    <xf numFmtId="170" fontId="19" fillId="6" borderId="7" xfId="0" applyNumberFormat="1" applyFont="1" applyFill="1" applyBorder="1" applyAlignment="1">
      <alignment horizontal="center" vertical="center" wrapText="1"/>
    </xf>
    <xf numFmtId="170" fontId="19" fillId="6" borderId="11" xfId="0" applyNumberFormat="1" applyFont="1" applyFill="1" applyBorder="1" applyAlignment="1">
      <alignment horizontal="center" vertical="center" wrapText="1"/>
    </xf>
    <xf numFmtId="9" fontId="19" fillId="6" borderId="41" xfId="2" applyFont="1" applyFill="1" applyBorder="1" applyAlignment="1">
      <alignment horizontal="center" vertical="center" wrapText="1"/>
    </xf>
    <xf numFmtId="170" fontId="19" fillId="23" borderId="30" xfId="0" applyNumberFormat="1" applyFont="1" applyFill="1" applyBorder="1" applyAlignment="1">
      <alignment horizontal="center" vertical="center"/>
    </xf>
    <xf numFmtId="0" fontId="19" fillId="23" borderId="33" xfId="0" applyFont="1" applyFill="1" applyBorder="1" applyAlignment="1">
      <alignment horizontal="center" vertical="center" wrapText="1"/>
    </xf>
    <xf numFmtId="9" fontId="0" fillId="0" borderId="6" xfId="2" applyFont="1" applyBorder="1" applyAlignment="1">
      <alignment horizontal="center" vertical="center" wrapText="1"/>
    </xf>
    <xf numFmtId="0" fontId="0" fillId="0" borderId="0" xfId="0" applyAlignment="1">
      <alignment vertical="center" wrapText="1"/>
    </xf>
    <xf numFmtId="0" fontId="6" fillId="10" borderId="6" xfId="0" applyFont="1" applyFill="1" applyBorder="1" applyAlignment="1">
      <alignment horizontal="center" vertical="center" wrapText="1"/>
    </xf>
    <xf numFmtId="0" fontId="19" fillId="10" borderId="6" xfId="0" applyFont="1" applyFill="1" applyBorder="1" applyAlignment="1">
      <alignment horizontal="center" vertical="center" wrapText="1"/>
    </xf>
    <xf numFmtId="2" fontId="19" fillId="10" borderId="6" xfId="0" applyNumberFormat="1"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19" fillId="16" borderId="6" xfId="0" applyFont="1" applyFill="1" applyBorder="1" applyAlignment="1">
      <alignment horizontal="center" vertical="center" wrapText="1"/>
    </xf>
    <xf numFmtId="0" fontId="19" fillId="13" borderId="6" xfId="0" applyFont="1" applyFill="1" applyBorder="1" applyAlignment="1">
      <alignment horizontal="center" vertical="center" wrapText="1"/>
    </xf>
    <xf numFmtId="1" fontId="19" fillId="12" borderId="6" xfId="0" applyNumberFormat="1"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4" borderId="6"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18" borderId="6" xfId="0" applyFont="1" applyFill="1" applyBorder="1" applyAlignment="1">
      <alignment horizontal="center" vertical="center" wrapText="1"/>
    </xf>
    <xf numFmtId="0" fontId="4" fillId="6" borderId="38" xfId="4" applyFont="1" applyFill="1" applyBorder="1" applyAlignment="1">
      <alignment horizontal="center" vertical="center" wrapText="1"/>
    </xf>
    <xf numFmtId="0" fontId="4" fillId="23" borderId="0" xfId="4" applyFont="1" applyFill="1" applyAlignment="1">
      <alignment horizontal="center" vertical="center" wrapText="1"/>
    </xf>
    <xf numFmtId="0" fontId="4" fillId="23" borderId="63" xfId="4" applyFont="1" applyFill="1" applyBorder="1" applyAlignment="1">
      <alignment horizontal="center" vertical="center" wrapText="1"/>
    </xf>
    <xf numFmtId="0" fontId="4" fillId="23" borderId="2" xfId="4" applyFont="1" applyFill="1" applyBorder="1" applyAlignment="1">
      <alignment horizontal="center" vertical="center" wrapText="1"/>
    </xf>
    <xf numFmtId="0" fontId="4" fillId="17" borderId="8" xfId="4" applyFont="1" applyFill="1" applyBorder="1" applyAlignment="1">
      <alignment horizontal="center" vertical="center" wrapText="1"/>
    </xf>
    <xf numFmtId="172" fontId="19" fillId="24" borderId="6" xfId="0" applyNumberFormat="1" applyFont="1" applyFill="1" applyBorder="1" applyAlignment="1">
      <alignment vertical="center" wrapText="1"/>
    </xf>
    <xf numFmtId="10" fontId="19" fillId="24" borderId="6" xfId="0" applyNumberFormat="1" applyFont="1" applyFill="1" applyBorder="1" applyAlignment="1">
      <alignment vertical="center"/>
    </xf>
    <xf numFmtId="0" fontId="23" fillId="24" borderId="6" xfId="0" applyFont="1" applyFill="1" applyBorder="1" applyAlignment="1">
      <alignment horizontal="center" vertical="center" wrapText="1"/>
    </xf>
    <xf numFmtId="0" fontId="23" fillId="0" borderId="6" xfId="0" applyFont="1" applyBorder="1" applyAlignment="1">
      <alignment vertical="center" wrapText="1"/>
    </xf>
    <xf numFmtId="0" fontId="19" fillId="22" borderId="6" xfId="0" applyFont="1" applyFill="1" applyBorder="1" applyAlignment="1">
      <alignment horizontal="left" vertical="center" wrapText="1"/>
    </xf>
    <xf numFmtId="0" fontId="1" fillId="0" borderId="66" xfId="0" applyFont="1" applyBorder="1" applyAlignment="1">
      <alignment horizontal="center" vertical="center" wrapText="1"/>
    </xf>
    <xf numFmtId="14" fontId="19" fillId="23" borderId="1" xfId="0" applyNumberFormat="1" applyFont="1" applyFill="1" applyBorder="1" applyAlignment="1">
      <alignment horizontal="center" vertical="center"/>
    </xf>
    <xf numFmtId="14" fontId="19" fillId="6" borderId="1" xfId="0" applyNumberFormat="1" applyFont="1" applyFill="1" applyBorder="1" applyAlignment="1">
      <alignment horizontal="center" vertical="center"/>
    </xf>
    <xf numFmtId="14" fontId="23" fillId="17" borderId="8" xfId="0" applyNumberFormat="1" applyFont="1" applyFill="1" applyBorder="1" applyAlignment="1">
      <alignment horizontal="center" vertical="center" wrapText="1"/>
    </xf>
    <xf numFmtId="0" fontId="1" fillId="0" borderId="66" xfId="0" applyFont="1" applyBorder="1" applyAlignment="1">
      <alignment horizontal="center" vertical="center"/>
    </xf>
    <xf numFmtId="14" fontId="19" fillId="0" borderId="66" xfId="0" applyNumberFormat="1" applyFont="1" applyBorder="1" applyAlignment="1">
      <alignment horizontal="center" vertical="center"/>
    </xf>
    <xf numFmtId="14" fontId="19" fillId="6" borderId="66" xfId="0" applyNumberFormat="1" applyFont="1" applyFill="1" applyBorder="1" applyAlignment="1">
      <alignment horizontal="center" vertical="center"/>
    </xf>
    <xf numFmtId="0" fontId="19" fillId="6" borderId="66" xfId="0" applyFont="1" applyFill="1" applyBorder="1" applyAlignment="1">
      <alignment horizontal="center" vertical="center"/>
    </xf>
    <xf numFmtId="169" fontId="19" fillId="23"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0" fontId="28" fillId="17" borderId="38" xfId="0" applyFont="1" applyFill="1" applyBorder="1" applyAlignment="1">
      <alignment horizontal="center" vertical="center" wrapText="1"/>
    </xf>
    <xf numFmtId="4" fontId="19" fillId="6" borderId="66" xfId="0" applyNumberFormat="1" applyFont="1" applyFill="1" applyBorder="1" applyAlignment="1">
      <alignment horizontal="center" vertical="center"/>
    </xf>
    <xf numFmtId="0" fontId="19" fillId="6" borderId="66" xfId="0" applyFont="1" applyFill="1" applyBorder="1" applyAlignment="1">
      <alignment horizontal="center" vertical="center" wrapText="1"/>
    </xf>
    <xf numFmtId="169" fontId="19" fillId="23" borderId="17" xfId="0" applyNumberFormat="1" applyFont="1" applyFill="1" applyBorder="1" applyAlignment="1">
      <alignment horizontal="center" vertical="center" wrapText="1"/>
    </xf>
    <xf numFmtId="14" fontId="19" fillId="6" borderId="66" xfId="0" applyNumberFormat="1" applyFont="1" applyFill="1" applyBorder="1" applyAlignment="1">
      <alignment horizontal="center" vertical="center" wrapText="1"/>
    </xf>
    <xf numFmtId="14" fontId="19" fillId="23" borderId="22" xfId="0" applyNumberFormat="1" applyFont="1" applyFill="1" applyBorder="1" applyAlignment="1">
      <alignment horizontal="center" vertical="center"/>
    </xf>
    <xf numFmtId="165" fontId="19" fillId="23" borderId="24" xfId="1" applyFont="1" applyFill="1" applyBorder="1" applyAlignment="1">
      <alignment horizontal="center" vertical="center" wrapText="1"/>
    </xf>
    <xf numFmtId="174" fontId="19" fillId="23" borderId="6" xfId="0" applyNumberFormat="1" applyFont="1" applyFill="1" applyBorder="1" applyAlignment="1">
      <alignment horizontal="center" vertical="center"/>
    </xf>
    <xf numFmtId="9" fontId="19" fillId="23" borderId="6" xfId="0" applyNumberFormat="1" applyFont="1" applyFill="1" applyBorder="1" applyAlignment="1">
      <alignment horizontal="center" vertical="center"/>
    </xf>
    <xf numFmtId="9" fontId="19" fillId="23" borderId="22" xfId="0" applyNumberFormat="1" applyFont="1" applyFill="1" applyBorder="1" applyAlignment="1">
      <alignment horizontal="center" vertical="center"/>
    </xf>
    <xf numFmtId="0" fontId="23" fillId="6" borderId="24" xfId="0" applyFont="1" applyFill="1" applyBorder="1" applyAlignment="1">
      <alignment horizontal="center" vertical="center" wrapText="1"/>
    </xf>
    <xf numFmtId="1" fontId="1" fillId="23" borderId="22" xfId="0" applyNumberFormat="1" applyFont="1" applyFill="1" applyBorder="1" applyAlignment="1">
      <alignment horizontal="left" vertical="top" wrapText="1"/>
    </xf>
    <xf numFmtId="0" fontId="19" fillId="0" borderId="22" xfId="0" applyFont="1" applyBorder="1" applyAlignment="1">
      <alignment horizontal="center" vertical="center" wrapText="1"/>
    </xf>
    <xf numFmtId="14" fontId="14" fillId="0" borderId="23"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9" fillId="6" borderId="22" xfId="0" applyFont="1" applyFill="1" applyBorder="1" applyAlignment="1">
      <alignment horizontal="left" wrapText="1"/>
    </xf>
    <xf numFmtId="2" fontId="23" fillId="6" borderId="7" xfId="0" applyNumberFormat="1" applyFont="1" applyFill="1" applyBorder="1" applyAlignment="1">
      <alignment horizontal="left" wrapText="1"/>
    </xf>
    <xf numFmtId="14" fontId="23" fillId="27" borderId="6" xfId="0" applyNumberFormat="1" applyFont="1" applyFill="1" applyBorder="1" applyAlignment="1">
      <alignment horizontal="left" vertical="center" wrapText="1"/>
    </xf>
    <xf numFmtId="14" fontId="19" fillId="27" borderId="39" xfId="0" applyNumberFormat="1" applyFont="1" applyFill="1" applyBorder="1" applyAlignment="1">
      <alignment horizontal="left" vertical="center" wrapText="1"/>
    </xf>
    <xf numFmtId="0" fontId="23" fillId="27" borderId="7" xfId="0" applyFont="1" applyFill="1" applyBorder="1" applyAlignment="1">
      <alignment horizontal="center" vertical="center" wrapText="1"/>
    </xf>
    <xf numFmtId="14" fontId="19" fillId="27" borderId="13" xfId="0" applyNumberFormat="1" applyFont="1" applyFill="1" applyBorder="1" applyAlignment="1">
      <alignment horizontal="left" vertical="center" wrapText="1"/>
    </xf>
    <xf numFmtId="14" fontId="19" fillId="27" borderId="11" xfId="0" applyNumberFormat="1" applyFont="1" applyFill="1" applyBorder="1" applyAlignment="1">
      <alignment horizontal="left" vertical="center" wrapText="1"/>
    </xf>
    <xf numFmtId="14" fontId="19" fillId="27" borderId="46" xfId="0" applyNumberFormat="1" applyFont="1" applyFill="1" applyBorder="1" applyAlignment="1">
      <alignment horizontal="left" vertical="center" wrapText="1"/>
    </xf>
    <xf numFmtId="0" fontId="19" fillId="27" borderId="7" xfId="0" applyFont="1" applyFill="1" applyBorder="1" applyAlignment="1">
      <alignment horizontal="left" vertical="center" wrapText="1"/>
    </xf>
    <xf numFmtId="171" fontId="23" fillId="6" borderId="8" xfId="0" applyNumberFormat="1" applyFont="1" applyFill="1" applyBorder="1" applyAlignment="1">
      <alignment horizontal="center" vertical="center" wrapText="1"/>
    </xf>
    <xf numFmtId="0" fontId="23" fillId="17" borderId="8" xfId="0" applyFont="1" applyFill="1" applyBorder="1" applyAlignment="1">
      <alignment horizontal="center" vertical="center" wrapText="1"/>
    </xf>
    <xf numFmtId="0" fontId="4" fillId="0" borderId="17" xfId="4" applyFont="1" applyBorder="1" applyAlignment="1">
      <alignment horizontal="center" vertical="center" wrapText="1"/>
    </xf>
    <xf numFmtId="0" fontId="4" fillId="0" borderId="1" xfId="4" applyFont="1" applyBorder="1" applyAlignment="1">
      <alignment horizontal="center" vertical="center" wrapText="1"/>
    </xf>
    <xf numFmtId="0" fontId="9" fillId="2" borderId="67" xfId="0" applyFont="1" applyFill="1" applyBorder="1" applyAlignment="1">
      <alignment horizontal="center" vertical="center" wrapText="1"/>
    </xf>
    <xf numFmtId="14" fontId="19" fillId="23" borderId="31" xfId="0" applyNumberFormat="1" applyFont="1" applyFill="1" applyBorder="1" applyAlignment="1">
      <alignment horizontal="center" vertical="center" wrapText="1"/>
    </xf>
    <xf numFmtId="0" fontId="0" fillId="23" borderId="15" xfId="0" applyFill="1" applyBorder="1" applyAlignment="1">
      <alignment horizontal="center" vertical="center" wrapText="1"/>
    </xf>
    <xf numFmtId="0" fontId="16" fillId="2" borderId="19" xfId="0" applyFont="1" applyFill="1" applyBorder="1" applyAlignment="1">
      <alignment horizontal="center" vertical="center" wrapText="1"/>
    </xf>
    <xf numFmtId="10" fontId="19" fillId="24" borderId="6" xfId="2" applyNumberFormat="1" applyFont="1" applyFill="1" applyBorder="1" applyAlignment="1">
      <alignment horizontal="center" vertical="center" wrapText="1"/>
    </xf>
    <xf numFmtId="0" fontId="0" fillId="0" borderId="8" xfId="0"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8" xfId="2" applyFont="1" applyBorder="1" applyAlignment="1">
      <alignment horizontal="center" vertical="center" wrapText="1"/>
    </xf>
    <xf numFmtId="166" fontId="0" fillId="0" borderId="8" xfId="3" applyFont="1" applyBorder="1" applyAlignment="1">
      <alignment horizontal="center" vertic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wrapText="1"/>
    </xf>
    <xf numFmtId="0" fontId="1" fillId="22" borderId="34" xfId="0" applyFont="1" applyFill="1" applyBorder="1" applyAlignment="1">
      <alignment horizontal="left" vertical="top"/>
    </xf>
    <xf numFmtId="0" fontId="23" fillId="34" borderId="22" xfId="0" applyFont="1" applyFill="1" applyBorder="1" applyAlignment="1">
      <alignment vertical="center" wrapText="1"/>
    </xf>
    <xf numFmtId="0" fontId="19" fillId="28" borderId="69" xfId="0" applyFont="1" applyFill="1" applyBorder="1" applyAlignment="1">
      <alignment vertical="center" wrapText="1"/>
    </xf>
    <xf numFmtId="0" fontId="23" fillId="28" borderId="27" xfId="0" applyFont="1" applyFill="1" applyBorder="1" applyAlignment="1">
      <alignment vertical="center" wrapText="1"/>
    </xf>
    <xf numFmtId="0" fontId="23" fillId="28" borderId="22" xfId="0" applyFont="1" applyFill="1" applyBorder="1" applyAlignment="1">
      <alignment horizontal="center" vertical="center" wrapText="1"/>
    </xf>
    <xf numFmtId="14" fontId="19" fillId="28" borderId="69" xfId="0" applyNumberFormat="1" applyFont="1" applyFill="1" applyBorder="1" applyAlignment="1">
      <alignment horizontal="center" vertical="center"/>
    </xf>
    <xf numFmtId="0" fontId="19" fillId="28" borderId="69" xfId="0" applyFont="1" applyFill="1" applyBorder="1" applyAlignment="1">
      <alignment horizontal="center" vertical="center"/>
    </xf>
    <xf numFmtId="0" fontId="6" fillId="35" borderId="70" xfId="0" applyFont="1" applyFill="1" applyBorder="1" applyAlignment="1">
      <alignment horizontal="center" vertical="center" wrapText="1"/>
    </xf>
    <xf numFmtId="14" fontId="19" fillId="35" borderId="70" xfId="0" applyNumberFormat="1" applyFont="1" applyFill="1" applyBorder="1" applyAlignment="1">
      <alignment horizontal="center" vertical="center" wrapText="1"/>
    </xf>
    <xf numFmtId="9" fontId="19" fillId="36" borderId="69" xfId="0" applyNumberFormat="1" applyFont="1" applyFill="1" applyBorder="1" applyAlignment="1">
      <alignment horizontal="center" vertical="center"/>
    </xf>
    <xf numFmtId="14" fontId="19" fillId="28" borderId="36" xfId="0" applyNumberFormat="1" applyFont="1" applyFill="1" applyBorder="1" applyAlignment="1">
      <alignment horizontal="center" vertical="center"/>
    </xf>
    <xf numFmtId="0" fontId="23" fillId="28" borderId="22" xfId="0" applyFont="1" applyFill="1" applyBorder="1" applyAlignment="1">
      <alignment horizontal="center" vertical="center"/>
    </xf>
    <xf numFmtId="0" fontId="19" fillId="28" borderId="22" xfId="0" applyFont="1" applyFill="1" applyBorder="1" applyAlignment="1">
      <alignment horizontal="center" vertical="center"/>
    </xf>
    <xf numFmtId="0" fontId="19" fillId="28" borderId="71" xfId="0" applyFont="1" applyFill="1" applyBorder="1" applyAlignment="1">
      <alignment horizontal="center" vertical="center"/>
    </xf>
    <xf numFmtId="0" fontId="19" fillId="28" borderId="22" xfId="0" applyFont="1" applyFill="1" applyBorder="1" applyAlignment="1">
      <alignment horizontal="center" vertical="center" wrapText="1"/>
    </xf>
    <xf numFmtId="0" fontId="19" fillId="28" borderId="24" xfId="0" applyFont="1" applyFill="1" applyBorder="1" applyAlignment="1">
      <alignment horizontal="center" vertical="center" wrapText="1"/>
    </xf>
    <xf numFmtId="0" fontId="19" fillId="28" borderId="72" xfId="0" applyFont="1" applyFill="1" applyBorder="1" applyAlignment="1">
      <alignment horizontal="center" vertical="center" wrapText="1"/>
    </xf>
    <xf numFmtId="0" fontId="23" fillId="28" borderId="69" xfId="0" applyFont="1" applyFill="1" applyBorder="1" applyAlignment="1">
      <alignment horizontal="center" vertical="center"/>
    </xf>
    <xf numFmtId="0" fontId="23" fillId="28" borderId="69" xfId="0" applyFont="1" applyFill="1" applyBorder="1" applyAlignment="1">
      <alignment horizontal="center" vertical="center" wrapText="1"/>
    </xf>
    <xf numFmtId="0" fontId="6" fillId="28" borderId="68" xfId="0" applyFont="1" applyFill="1" applyBorder="1" applyAlignment="1">
      <alignment horizontal="center" vertical="center"/>
    </xf>
    <xf numFmtId="14" fontId="0" fillId="0" borderId="8" xfId="0" applyNumberFormat="1" applyBorder="1" applyAlignment="1">
      <alignment horizontal="center" vertical="center"/>
    </xf>
    <xf numFmtId="165" fontId="19" fillId="0" borderId="42" xfId="1" applyFont="1" applyFill="1" applyBorder="1" applyAlignment="1">
      <alignment horizontal="center" vertical="center"/>
    </xf>
    <xf numFmtId="171" fontId="19" fillId="6" borderId="8" xfId="0" applyNumberFormat="1" applyFont="1" applyFill="1" applyBorder="1" applyAlignment="1">
      <alignment horizontal="center" vertical="center" wrapText="1"/>
    </xf>
    <xf numFmtId="0" fontId="23" fillId="28" borderId="70" xfId="0" applyFont="1" applyFill="1" applyBorder="1" applyAlignment="1">
      <alignment vertical="center" wrapText="1"/>
    </xf>
    <xf numFmtId="0" fontId="23" fillId="28" borderId="69" xfId="0" applyFont="1" applyFill="1" applyBorder="1" applyAlignment="1">
      <alignment horizontal="justify" vertical="center" wrapText="1"/>
    </xf>
    <xf numFmtId="14" fontId="19" fillId="28" borderId="22" xfId="0" applyNumberFormat="1" applyFont="1" applyFill="1" applyBorder="1" applyAlignment="1">
      <alignment horizontal="center" vertical="center"/>
    </xf>
    <xf numFmtId="3" fontId="19" fillId="28" borderId="69" xfId="0" applyNumberFormat="1" applyFont="1" applyFill="1" applyBorder="1" applyAlignment="1">
      <alignment horizontal="center" vertical="center"/>
    </xf>
    <xf numFmtId="179" fontId="19" fillId="28" borderId="69" xfId="3" applyNumberFormat="1" applyFont="1" applyFill="1" applyBorder="1" applyAlignment="1">
      <alignment horizontal="center" vertical="center"/>
    </xf>
    <xf numFmtId="166" fontId="19" fillId="28" borderId="6" xfId="3" applyFont="1" applyFill="1" applyBorder="1" applyAlignment="1">
      <alignment horizontal="center" vertical="center"/>
    </xf>
    <xf numFmtId="10" fontId="19" fillId="6" borderId="6" xfId="0" applyNumberFormat="1" applyFont="1" applyFill="1" applyBorder="1" applyAlignment="1">
      <alignment horizontal="center" vertical="center"/>
    </xf>
    <xf numFmtId="166" fontId="19" fillId="28" borderId="6" xfId="0" applyNumberFormat="1" applyFont="1" applyFill="1" applyBorder="1" applyAlignment="1">
      <alignment vertical="center"/>
    </xf>
    <xf numFmtId="178" fontId="19" fillId="24" borderId="6" xfId="0" applyNumberFormat="1" applyFont="1" applyFill="1" applyBorder="1" applyAlignment="1">
      <alignment vertical="center"/>
    </xf>
    <xf numFmtId="0" fontId="19" fillId="24" borderId="6" xfId="0" applyFont="1" applyFill="1" applyBorder="1" applyAlignment="1">
      <alignment horizontal="right" vertical="center"/>
    </xf>
    <xf numFmtId="172" fontId="19" fillId="24" borderId="6" xfId="0" applyNumberFormat="1" applyFont="1" applyFill="1" applyBorder="1" applyAlignment="1">
      <alignment horizontal="right" vertical="center"/>
    </xf>
    <xf numFmtId="0" fontId="42" fillId="24" borderId="6" xfId="0" applyFont="1" applyFill="1" applyBorder="1" applyAlignment="1">
      <alignment horizontal="center" vertical="center" wrapText="1"/>
    </xf>
    <xf numFmtId="0" fontId="0" fillId="23" borderId="22" xfId="0" applyFill="1" applyBorder="1" applyAlignment="1">
      <alignment horizontal="center" vertical="center" wrapText="1"/>
    </xf>
    <xf numFmtId="176" fontId="19" fillId="23" borderId="0" xfId="0" applyNumberFormat="1" applyFont="1" applyFill="1" applyAlignment="1">
      <alignment horizontal="center" vertical="center"/>
    </xf>
    <xf numFmtId="10" fontId="19" fillId="23" borderId="6" xfId="0" applyNumberFormat="1" applyFont="1" applyFill="1" applyBorder="1" applyAlignment="1">
      <alignment horizontal="center" vertical="center" wrapText="1"/>
    </xf>
    <xf numFmtId="0" fontId="6" fillId="6" borderId="73" xfId="0" applyFont="1" applyFill="1" applyBorder="1" applyAlignment="1">
      <alignment horizontal="center" vertical="center"/>
    </xf>
    <xf numFmtId="0" fontId="19" fillId="6" borderId="20" xfId="0" applyFont="1" applyFill="1" applyBorder="1" applyAlignment="1">
      <alignment horizontal="justify" vertical="center" wrapText="1"/>
    </xf>
    <xf numFmtId="0" fontId="0" fillId="6" borderId="20" xfId="0" applyFill="1" applyBorder="1" applyAlignment="1">
      <alignment horizontal="center" vertical="center" wrapText="1"/>
    </xf>
    <xf numFmtId="1" fontId="19" fillId="6" borderId="20" xfId="0" applyNumberFormat="1" applyFont="1" applyFill="1" applyBorder="1" applyAlignment="1">
      <alignment horizontal="center" vertical="center" wrapText="1"/>
    </xf>
    <xf numFmtId="14" fontId="19" fillId="6" borderId="20" xfId="0" applyNumberFormat="1" applyFont="1" applyFill="1" applyBorder="1" applyAlignment="1">
      <alignment horizontal="center" vertical="center" wrapText="1"/>
    </xf>
    <xf numFmtId="0" fontId="19" fillId="27" borderId="20" xfId="0" applyFont="1" applyFill="1" applyBorder="1" applyAlignment="1">
      <alignment horizontal="center" vertical="center" wrapText="1"/>
    </xf>
    <xf numFmtId="180" fontId="19" fillId="23" borderId="20" xfId="0" applyNumberFormat="1" applyFont="1" applyFill="1" applyBorder="1" applyAlignment="1">
      <alignment horizontal="center" vertical="center" wrapText="1"/>
    </xf>
    <xf numFmtId="0" fontId="1" fillId="6" borderId="6" xfId="0" applyFont="1" applyFill="1" applyBorder="1" applyAlignment="1">
      <alignment horizontal="justify" vertical="center" wrapText="1"/>
    </xf>
    <xf numFmtId="14" fontId="1" fillId="6" borderId="6" xfId="0" applyNumberFormat="1" applyFont="1" applyFill="1" applyBorder="1" applyAlignment="1">
      <alignment horizontal="center" vertical="center" wrapText="1"/>
    </xf>
    <xf numFmtId="180" fontId="19" fillId="23" borderId="6" xfId="0" applyNumberFormat="1" applyFont="1" applyFill="1" applyBorder="1" applyAlignment="1">
      <alignment horizontal="center" vertical="center" wrapText="1"/>
    </xf>
    <xf numFmtId="176" fontId="19" fillId="23" borderId="74" xfId="0" applyNumberFormat="1" applyFont="1" applyFill="1" applyBorder="1" applyAlignment="1">
      <alignment horizontal="center" vertical="center"/>
    </xf>
    <xf numFmtId="9" fontId="19" fillId="6" borderId="6" xfId="2" applyFont="1" applyFill="1" applyBorder="1" applyAlignment="1">
      <alignment horizontal="center" vertical="center"/>
    </xf>
    <xf numFmtId="170" fontId="19" fillId="6" borderId="75" xfId="0" applyNumberFormat="1" applyFont="1" applyFill="1" applyBorder="1" applyAlignment="1">
      <alignment horizontal="center" vertical="center" wrapText="1"/>
    </xf>
    <xf numFmtId="0" fontId="16" fillId="18" borderId="20" xfId="0" applyFont="1" applyFill="1" applyBorder="1" applyAlignment="1">
      <alignment horizontal="center" vertical="center" wrapText="1"/>
    </xf>
    <xf numFmtId="181" fontId="1" fillId="6" borderId="6" xfId="0" applyNumberFormat="1" applyFont="1" applyFill="1" applyBorder="1" applyAlignment="1">
      <alignment horizontal="center" vertical="center"/>
    </xf>
    <xf numFmtId="181" fontId="0" fillId="6" borderId="6" xfId="0" applyNumberFormat="1" applyFill="1" applyBorder="1" applyAlignment="1">
      <alignment horizontal="center" vertical="center"/>
    </xf>
    <xf numFmtId="171" fontId="4" fillId="23" borderId="29" xfId="4" applyNumberFormat="1" applyFont="1" applyFill="1" applyBorder="1" applyAlignment="1">
      <alignment horizontal="center" vertical="center" wrapText="1"/>
    </xf>
    <xf numFmtId="2" fontId="0" fillId="6" borderId="6" xfId="0" applyNumberFormat="1" applyFill="1" applyBorder="1" applyAlignment="1">
      <alignment horizontal="center" vertical="center" wrapText="1"/>
    </xf>
    <xf numFmtId="14" fontId="19" fillId="6" borderId="10" xfId="0" applyNumberFormat="1"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42" fillId="6" borderId="6" xfId="0" applyFont="1" applyFill="1" applyBorder="1" applyAlignment="1">
      <alignment horizontal="center" vertical="center" wrapText="1"/>
    </xf>
    <xf numFmtId="180" fontId="19" fillId="23" borderId="63" xfId="0" applyNumberFormat="1" applyFont="1" applyFill="1" applyBorder="1" applyAlignment="1">
      <alignment horizontal="center" vertical="center"/>
    </xf>
    <xf numFmtId="9" fontId="23" fillId="23" borderId="6" xfId="0" applyNumberFormat="1" applyFont="1" applyFill="1" applyBorder="1" applyAlignment="1">
      <alignment vertical="center" wrapText="1"/>
    </xf>
    <xf numFmtId="0" fontId="23" fillId="23" borderId="10" xfId="0" applyFont="1" applyFill="1" applyBorder="1" applyAlignment="1">
      <alignment horizontal="left" vertical="center" wrapText="1"/>
    </xf>
    <xf numFmtId="14" fontId="23" fillId="6" borderId="20" xfId="0" applyNumberFormat="1" applyFont="1" applyFill="1" applyBorder="1" applyAlignment="1">
      <alignment horizontal="center" vertical="center" wrapText="1"/>
    </xf>
    <xf numFmtId="177" fontId="19" fillId="23" borderId="6" xfId="2" applyNumberFormat="1" applyFont="1" applyFill="1" applyBorder="1" applyAlignment="1">
      <alignment horizontal="center" vertical="center" wrapText="1"/>
    </xf>
    <xf numFmtId="166" fontId="23" fillId="23" borderId="6" xfId="3" applyFont="1" applyFill="1" applyBorder="1" applyAlignment="1">
      <alignment horizontal="left" vertical="center" wrapText="1"/>
    </xf>
    <xf numFmtId="14" fontId="19" fillId="6" borderId="16" xfId="0" applyNumberFormat="1" applyFont="1" applyFill="1" applyBorder="1" applyAlignment="1">
      <alignment horizontal="center" vertical="center" wrapText="1"/>
    </xf>
    <xf numFmtId="9" fontId="23" fillId="23" borderId="22" xfId="0" applyNumberFormat="1" applyFont="1" applyFill="1" applyBorder="1" applyAlignment="1">
      <alignment horizontal="left" vertical="center" wrapText="1"/>
    </xf>
    <xf numFmtId="0" fontId="23" fillId="23" borderId="18" xfId="0" applyFont="1" applyFill="1" applyBorder="1" applyAlignment="1">
      <alignment horizontal="left" vertical="center" wrapText="1"/>
    </xf>
    <xf numFmtId="0" fontId="23" fillId="6" borderId="7" xfId="0" applyFont="1" applyFill="1" applyBorder="1" applyAlignment="1">
      <alignment horizontal="center" vertical="center" wrapText="1"/>
    </xf>
    <xf numFmtId="0" fontId="23" fillId="6" borderId="6" xfId="0" applyFont="1" applyFill="1" applyBorder="1" applyAlignment="1">
      <alignment horizontal="left"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2" fontId="16" fillId="10" borderId="20" xfId="0" applyNumberFormat="1" applyFont="1" applyFill="1" applyBorder="1" applyAlignment="1">
      <alignment horizontal="center" vertical="center" wrapText="1"/>
    </xf>
    <xf numFmtId="0" fontId="16" fillId="2" borderId="20" xfId="0" applyFont="1" applyFill="1" applyBorder="1" applyAlignment="1">
      <alignment horizontal="center" vertical="center" wrapText="1"/>
    </xf>
    <xf numFmtId="0" fontId="41" fillId="11" borderId="20"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6" fillId="13" borderId="20" xfId="0" applyFont="1" applyFill="1" applyBorder="1" applyAlignment="1">
      <alignment horizontal="center" vertical="center" wrapText="1"/>
    </xf>
    <xf numFmtId="0" fontId="16" fillId="13" borderId="18" xfId="0" applyFont="1" applyFill="1" applyBorder="1" applyAlignment="1">
      <alignment horizontal="center" vertical="center" wrapText="1"/>
    </xf>
    <xf numFmtId="0" fontId="16" fillId="13" borderId="16" xfId="0" applyFont="1" applyFill="1" applyBorder="1" applyAlignment="1">
      <alignment horizontal="center" vertical="center" wrapText="1"/>
    </xf>
    <xf numFmtId="1" fontId="16" fillId="12" borderId="8" xfId="0" applyNumberFormat="1"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14" borderId="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19" fillId="0" borderId="24" xfId="0" applyFont="1" applyBorder="1" applyAlignment="1">
      <alignment horizontal="center" vertical="center"/>
    </xf>
    <xf numFmtId="1" fontId="19" fillId="0" borderId="22" xfId="0" applyNumberFormat="1" applyFont="1" applyBorder="1" applyAlignment="1">
      <alignment horizontal="center" vertical="center" wrapText="1"/>
    </xf>
    <xf numFmtId="0" fontId="40" fillId="19" borderId="1" xfId="0" applyFont="1" applyFill="1" applyBorder="1" applyAlignment="1">
      <alignment horizontal="center" vertical="center" wrapText="1"/>
    </xf>
    <xf numFmtId="0" fontId="13" fillId="19" borderId="1" xfId="0" applyFont="1" applyFill="1" applyBorder="1"/>
    <xf numFmtId="14" fontId="47" fillId="19" borderId="1" xfId="0" applyNumberFormat="1" applyFont="1" applyFill="1" applyBorder="1" applyAlignment="1">
      <alignment horizontal="center" vertical="center"/>
    </xf>
    <xf numFmtId="172" fontId="19" fillId="19" borderId="2" xfId="0" applyNumberFormat="1" applyFont="1" applyFill="1" applyBorder="1" applyAlignment="1">
      <alignment horizontal="center" vertical="center"/>
    </xf>
    <xf numFmtId="0" fontId="56" fillId="6" borderId="20" xfId="4" applyFont="1" applyFill="1" applyBorder="1" applyAlignment="1">
      <alignment horizontal="center" vertical="center" wrapText="1"/>
    </xf>
    <xf numFmtId="169" fontId="19" fillId="23" borderId="22" xfId="0" applyNumberFormat="1" applyFont="1" applyFill="1" applyBorder="1" applyAlignment="1">
      <alignment horizontal="center" vertical="center" wrapText="1"/>
    </xf>
    <xf numFmtId="0" fontId="19" fillId="19" borderId="13" xfId="0" applyFont="1" applyFill="1" applyBorder="1" applyAlignment="1">
      <alignment horizontal="center" vertical="center" wrapText="1"/>
    </xf>
    <xf numFmtId="14" fontId="1" fillId="23" borderId="7" xfId="0" applyNumberFormat="1" applyFont="1" applyFill="1" applyBorder="1" applyAlignment="1">
      <alignment horizontal="center" vertical="center" wrapText="1"/>
    </xf>
    <xf numFmtId="14" fontId="1" fillId="23" borderId="0" xfId="0" applyNumberFormat="1" applyFont="1" applyFill="1" applyAlignment="1">
      <alignment horizontal="center" vertical="center"/>
    </xf>
    <xf numFmtId="0" fontId="1" fillId="23" borderId="7" xfId="0" applyFont="1" applyFill="1" applyBorder="1" applyAlignment="1">
      <alignment horizontal="center" vertical="center" wrapText="1"/>
    </xf>
    <xf numFmtId="0" fontId="19" fillId="23" borderId="7" xfId="0" applyFont="1" applyFill="1" applyBorder="1" applyAlignment="1">
      <alignment horizontal="center" vertical="center" wrapText="1"/>
    </xf>
    <xf numFmtId="14" fontId="19" fillId="23" borderId="7" xfId="0" applyNumberFormat="1" applyFont="1" applyFill="1" applyBorder="1" applyAlignment="1">
      <alignment horizontal="center" vertical="center"/>
    </xf>
    <xf numFmtId="165" fontId="19" fillId="23" borderId="7" xfId="1" applyFont="1" applyFill="1" applyBorder="1" applyAlignment="1">
      <alignment horizontal="center" vertical="center" wrapText="1"/>
    </xf>
    <xf numFmtId="165" fontId="19" fillId="6" borderId="7" xfId="0" applyNumberFormat="1" applyFont="1" applyFill="1" applyBorder="1" applyAlignment="1">
      <alignment horizontal="center" vertical="center" wrapText="1"/>
    </xf>
    <xf numFmtId="165" fontId="19" fillId="6" borderId="6" xfId="1" applyFont="1" applyFill="1" applyBorder="1" applyAlignment="1">
      <alignment horizontal="center" vertical="center"/>
    </xf>
    <xf numFmtId="9" fontId="24" fillId="6" borderId="0" xfId="2" applyFont="1" applyFill="1" applyAlignment="1">
      <alignment horizontal="center" vertical="center"/>
    </xf>
    <xf numFmtId="1" fontId="19" fillId="6" borderId="29" xfId="0" applyNumberFormat="1" applyFont="1" applyFill="1" applyBorder="1" applyAlignment="1">
      <alignment horizontal="center" vertical="center" wrapText="1"/>
    </xf>
    <xf numFmtId="14" fontId="19" fillId="6" borderId="35" xfId="0" applyNumberFormat="1" applyFont="1" applyFill="1" applyBorder="1" applyAlignment="1">
      <alignment horizontal="center" vertical="center" wrapText="1"/>
    </xf>
    <xf numFmtId="0" fontId="23" fillId="23" borderId="7" xfId="0" applyFont="1" applyFill="1" applyBorder="1" applyAlignment="1">
      <alignment horizontal="center" vertical="center" wrapText="1"/>
    </xf>
    <xf numFmtId="0" fontId="1" fillId="23" borderId="7" xfId="0" applyFont="1" applyFill="1" applyBorder="1" applyAlignment="1">
      <alignment horizontal="center" vertical="center"/>
    </xf>
    <xf numFmtId="2" fontId="1" fillId="23" borderId="7" xfId="0" applyNumberFormat="1" applyFont="1" applyFill="1" applyBorder="1" applyAlignment="1">
      <alignment horizontal="center" vertical="center" wrapText="1"/>
    </xf>
    <xf numFmtId="1" fontId="1" fillId="23" borderId="7" xfId="0" applyNumberFormat="1" applyFont="1" applyFill="1" applyBorder="1" applyAlignment="1">
      <alignment horizontal="center" vertical="center" wrapText="1"/>
    </xf>
    <xf numFmtId="9" fontId="19" fillId="0" borderId="15" xfId="0" applyNumberFormat="1" applyFont="1" applyBorder="1" applyAlignment="1">
      <alignment horizontal="center" vertical="center" wrapText="1"/>
    </xf>
    <xf numFmtId="172" fontId="19" fillId="0" borderId="15" xfId="0" applyNumberFormat="1" applyFont="1" applyBorder="1" applyAlignment="1">
      <alignment horizontal="center" vertical="center" wrapText="1"/>
    </xf>
    <xf numFmtId="165" fontId="19" fillId="0" borderId="15" xfId="1" applyFont="1" applyFill="1" applyBorder="1" applyAlignment="1">
      <alignment horizontal="center" vertical="center" wrapText="1"/>
    </xf>
    <xf numFmtId="1" fontId="19"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0" fontId="19" fillId="0" borderId="13" xfId="0" applyFont="1" applyBorder="1" applyAlignment="1">
      <alignment horizontal="center" vertical="center" wrapText="1"/>
    </xf>
    <xf numFmtId="0" fontId="61" fillId="23" borderId="0" xfId="0" applyFont="1" applyFill="1" applyAlignment="1">
      <alignment horizontal="center" vertical="center" wrapText="1"/>
    </xf>
    <xf numFmtId="0" fontId="19" fillId="0" borderId="6" xfId="0" applyFont="1" applyBorder="1" applyAlignment="1">
      <alignment horizontal="center" vertical="center"/>
    </xf>
    <xf numFmtId="2" fontId="1" fillId="0" borderId="6"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4" fontId="19"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9" fillId="0" borderId="6" xfId="1" applyFont="1" applyFill="1" applyBorder="1" applyAlignment="1">
      <alignment horizontal="center" vertical="center"/>
    </xf>
    <xf numFmtId="9" fontId="19" fillId="0" borderId="6" xfId="2" applyFont="1" applyFill="1" applyBorder="1" applyAlignment="1">
      <alignment horizontal="center" vertical="center"/>
    </xf>
    <xf numFmtId="9" fontId="19" fillId="0" borderId="6" xfId="0" applyNumberFormat="1" applyFont="1" applyBorder="1" applyAlignment="1">
      <alignment horizontal="center" vertical="center" wrapText="1"/>
    </xf>
    <xf numFmtId="0" fontId="51" fillId="0" borderId="0" xfId="0" applyFont="1" applyAlignment="1">
      <alignment horizontal="center" vertical="center" wrapText="1" indent="1"/>
    </xf>
    <xf numFmtId="0" fontId="51" fillId="0" borderId="0" xfId="0" applyFont="1" applyAlignment="1">
      <alignment horizontal="center" vertical="center" wrapText="1"/>
    </xf>
    <xf numFmtId="176" fontId="0" fillId="0" borderId="0" xfId="0" applyNumberFormat="1"/>
    <xf numFmtId="14" fontId="0" fillId="0" borderId="0" xfId="0" applyNumberFormat="1" applyAlignment="1">
      <alignment horizontal="center" vertical="center"/>
    </xf>
    <xf numFmtId="0" fontId="22" fillId="17" borderId="6" xfId="0" applyFont="1" applyFill="1" applyBorder="1" applyAlignment="1">
      <alignment horizontal="center" vertical="center" wrapText="1"/>
    </xf>
    <xf numFmtId="0" fontId="5" fillId="0" borderId="1" xfId="0" applyFont="1" applyBorder="1" applyAlignment="1">
      <alignment horizontal="center" vertical="center"/>
    </xf>
    <xf numFmtId="0" fontId="23" fillId="0" borderId="7" xfId="0" applyFont="1" applyBorder="1" applyAlignment="1">
      <alignment horizontal="center" vertical="center" wrapText="1"/>
    </xf>
    <xf numFmtId="14" fontId="23" fillId="23" borderId="7" xfId="0" applyNumberFormat="1" applyFont="1" applyFill="1" applyBorder="1" applyAlignment="1">
      <alignment horizontal="left" vertical="center" wrapText="1"/>
    </xf>
    <xf numFmtId="9" fontId="19" fillId="23" borderId="7" xfId="0" applyNumberFormat="1" applyFont="1" applyFill="1" applyBorder="1" applyAlignment="1">
      <alignment horizontal="center" vertical="center" wrapText="1"/>
    </xf>
    <xf numFmtId="9" fontId="19" fillId="0" borderId="13" xfId="0" applyNumberFormat="1" applyFont="1" applyBorder="1" applyAlignment="1">
      <alignment horizontal="center" vertical="center" wrapText="1"/>
    </xf>
    <xf numFmtId="0" fontId="23" fillId="28" borderId="29" xfId="0" applyFont="1" applyFill="1" applyBorder="1" applyAlignment="1">
      <alignment horizontal="center" vertical="center" wrapText="1"/>
    </xf>
    <xf numFmtId="14" fontId="23" fillId="0" borderId="0" xfId="0" applyNumberFormat="1" applyFont="1" applyAlignment="1">
      <alignment horizontal="center" vertical="center"/>
    </xf>
    <xf numFmtId="174" fontId="23" fillId="0" borderId="0" xfId="0" applyNumberFormat="1" applyFont="1" applyAlignment="1">
      <alignment horizontal="center" vertical="center"/>
    </xf>
    <xf numFmtId="0" fontId="33" fillId="28" borderId="69" xfId="0" applyFont="1" applyFill="1" applyBorder="1" applyAlignment="1">
      <alignment horizontal="center" vertical="center" wrapText="1"/>
    </xf>
    <xf numFmtId="0" fontId="33" fillId="35" borderId="70" xfId="0" applyFont="1" applyFill="1" applyBorder="1" applyAlignment="1">
      <alignment horizontal="center" vertical="center" wrapText="1"/>
    </xf>
    <xf numFmtId="0" fontId="48" fillId="35" borderId="70" xfId="0" applyFont="1" applyFill="1" applyBorder="1" applyAlignment="1">
      <alignment vertical="center" wrapText="1"/>
    </xf>
    <xf numFmtId="0" fontId="1" fillId="0" borderId="22" xfId="0" applyFont="1" applyBorder="1" applyAlignment="1">
      <alignment horizontal="center" vertical="center"/>
    </xf>
    <xf numFmtId="0" fontId="2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22" fillId="0" borderId="22" xfId="0" applyFont="1" applyBorder="1" applyAlignment="1">
      <alignment horizontal="center" vertical="center" wrapText="1"/>
    </xf>
    <xf numFmtId="2" fontId="1" fillId="0" borderId="22" xfId="0" applyNumberFormat="1" applyFont="1" applyBorder="1" applyAlignment="1">
      <alignment horizontal="center" vertical="center" wrapText="1"/>
    </xf>
    <xf numFmtId="1" fontId="1" fillId="0" borderId="22" xfId="0" applyNumberFormat="1" applyFont="1" applyBorder="1" applyAlignment="1">
      <alignment horizontal="center" vertical="center" wrapText="1"/>
    </xf>
    <xf numFmtId="0" fontId="42" fillId="6" borderId="6" xfId="0" applyFont="1" applyFill="1" applyBorder="1" applyAlignment="1">
      <alignment horizontal="left" vertical="top" wrapText="1"/>
    </xf>
    <xf numFmtId="14" fontId="1" fillId="0" borderId="22" xfId="0" applyNumberFormat="1" applyFont="1" applyBorder="1" applyAlignment="1">
      <alignment horizontal="center" vertical="center" wrapText="1"/>
    </xf>
    <xf numFmtId="14" fontId="19" fillId="0" borderId="22" xfId="0" applyNumberFormat="1" applyFont="1" applyBorder="1" applyAlignment="1">
      <alignment horizontal="center" vertical="center" wrapText="1"/>
    </xf>
    <xf numFmtId="14" fontId="1" fillId="0" borderId="22" xfId="0" applyNumberFormat="1" applyFont="1" applyBorder="1" applyAlignment="1">
      <alignment horizontal="center" vertical="center"/>
    </xf>
    <xf numFmtId="9" fontId="19" fillId="0" borderId="22" xfId="2" applyFont="1" applyFill="1" applyBorder="1" applyAlignment="1">
      <alignment horizontal="center" vertical="center" wrapText="1"/>
    </xf>
    <xf numFmtId="9" fontId="19" fillId="0" borderId="22" xfId="0" applyNumberFormat="1" applyFont="1" applyBorder="1" applyAlignment="1">
      <alignment horizontal="center" vertical="center" wrapText="1"/>
    </xf>
    <xf numFmtId="14" fontId="19" fillId="0" borderId="22" xfId="0" applyNumberFormat="1" applyFont="1" applyBorder="1" applyAlignment="1">
      <alignment horizontal="center" vertical="center"/>
    </xf>
    <xf numFmtId="0" fontId="8" fillId="0" borderId="17" xfId="0" applyFont="1" applyBorder="1" applyAlignment="1">
      <alignment horizontal="center" vertical="center"/>
    </xf>
    <xf numFmtId="0" fontId="8" fillId="19" borderId="1" xfId="0" applyFont="1" applyFill="1" applyBorder="1" applyAlignment="1">
      <alignment horizontal="center" vertical="center"/>
    </xf>
    <xf numFmtId="0" fontId="7" fillId="19" borderId="1" xfId="0" applyFont="1" applyFill="1" applyBorder="1" applyAlignment="1">
      <alignment horizontal="center" vertical="center"/>
    </xf>
    <xf numFmtId="0" fontId="42" fillId="6" borderId="8" xfId="0" applyFont="1" applyFill="1" applyBorder="1" applyAlignment="1">
      <alignment horizontal="center" vertical="center" wrapText="1"/>
    </xf>
    <xf numFmtId="180" fontId="19" fillId="23" borderId="8" xfId="0" applyNumberFormat="1" applyFont="1" applyFill="1" applyBorder="1" applyAlignment="1">
      <alignment horizontal="center" vertical="center" wrapText="1"/>
    </xf>
    <xf numFmtId="176" fontId="19" fillId="23" borderId="77" xfId="0" applyNumberFormat="1" applyFont="1" applyFill="1" applyBorder="1" applyAlignment="1">
      <alignment horizontal="center" vertical="center"/>
    </xf>
    <xf numFmtId="9" fontId="19" fillId="6" borderId="8" xfId="2" applyFont="1" applyFill="1" applyBorder="1" applyAlignment="1">
      <alignment horizontal="center" vertical="center"/>
    </xf>
    <xf numFmtId="9" fontId="23" fillId="23" borderId="8" xfId="0" applyNumberFormat="1" applyFont="1" applyFill="1" applyBorder="1" applyAlignment="1">
      <alignment vertical="center" wrapText="1"/>
    </xf>
    <xf numFmtId="0" fontId="23" fillId="23" borderId="11" xfId="0" applyFont="1" applyFill="1" applyBorder="1" applyAlignment="1">
      <alignment horizontal="left" vertical="center" wrapText="1"/>
    </xf>
    <xf numFmtId="166" fontId="23" fillId="23" borderId="8" xfId="3" applyFont="1" applyFill="1" applyBorder="1" applyAlignment="1">
      <alignment horizontal="left" vertical="center" wrapText="1"/>
    </xf>
    <xf numFmtId="10" fontId="19" fillId="23" borderId="8" xfId="0" applyNumberFormat="1" applyFont="1" applyFill="1" applyBorder="1" applyAlignment="1">
      <alignment horizontal="center" vertical="center" wrapText="1"/>
    </xf>
    <xf numFmtId="170" fontId="19" fillId="6" borderId="78" xfId="0" applyNumberFormat="1" applyFont="1" applyFill="1" applyBorder="1" applyAlignment="1">
      <alignment horizontal="center" vertical="center" wrapText="1"/>
    </xf>
    <xf numFmtId="14" fontId="23" fillId="6" borderId="8" xfId="0" applyNumberFormat="1" applyFont="1" applyFill="1" applyBorder="1" applyAlignment="1">
      <alignment horizontal="center" vertical="center" wrapText="1"/>
    </xf>
    <xf numFmtId="14" fontId="19" fillId="6" borderId="11" xfId="0" applyNumberFormat="1" applyFont="1" applyFill="1" applyBorder="1" applyAlignment="1">
      <alignment horizontal="center" vertical="center" wrapText="1"/>
    </xf>
    <xf numFmtId="0" fontId="8" fillId="0" borderId="15" xfId="0" applyFont="1" applyBorder="1" applyAlignment="1">
      <alignment horizontal="center" vertical="center"/>
    </xf>
    <xf numFmtId="14" fontId="1" fillId="0" borderId="15" xfId="0" applyNumberFormat="1" applyFont="1" applyBorder="1" applyAlignment="1">
      <alignment horizontal="center" vertical="center"/>
    </xf>
    <xf numFmtId="14" fontId="0" fillId="0" borderId="15" xfId="0" applyNumberFormat="1" applyBorder="1" applyAlignment="1">
      <alignment horizontal="center" vertical="center"/>
    </xf>
    <xf numFmtId="0" fontId="1" fillId="0" borderId="17" xfId="0" applyFont="1" applyBorder="1" applyAlignment="1">
      <alignment horizontal="center" vertical="center"/>
    </xf>
    <xf numFmtId="0" fontId="7" fillId="23" borderId="1" xfId="0" applyFont="1" applyFill="1" applyBorder="1" applyAlignment="1">
      <alignment horizontal="center" vertical="center" wrapText="1"/>
    </xf>
    <xf numFmtId="178" fontId="0" fillId="0" borderId="1" xfId="0" applyNumberFormat="1" applyBorder="1" applyAlignment="1">
      <alignment horizontal="center" vertical="center"/>
    </xf>
    <xf numFmtId="1" fontId="0" fillId="0" borderId="46" xfId="0" applyNumberFormat="1" applyBorder="1" applyAlignment="1">
      <alignment horizontal="center" vertical="center"/>
    </xf>
    <xf numFmtId="0" fontId="8" fillId="19" borderId="16" xfId="0" applyFont="1" applyFill="1" applyBorder="1" applyAlignment="1">
      <alignment horizontal="center" vertical="center"/>
    </xf>
    <xf numFmtId="0" fontId="7" fillId="19" borderId="16" xfId="0" applyFont="1" applyFill="1" applyBorder="1" applyAlignment="1">
      <alignment horizontal="center" vertical="center"/>
    </xf>
    <xf numFmtId="14" fontId="8" fillId="23" borderId="1" xfId="0" applyNumberFormat="1" applyFont="1" applyFill="1" applyBorder="1" applyAlignment="1">
      <alignment horizontal="center" vertical="center"/>
    </xf>
    <xf numFmtId="0" fontId="0" fillId="6" borderId="1" xfId="0" applyFill="1" applyBorder="1" applyAlignment="1">
      <alignment vertical="center" wrapText="1"/>
    </xf>
    <xf numFmtId="0" fontId="8" fillId="0" borderId="2" xfId="0" applyFont="1" applyBorder="1" applyAlignment="1">
      <alignment horizontal="center" vertical="center"/>
    </xf>
    <xf numFmtId="9" fontId="19" fillId="0" borderId="30" xfId="0" applyNumberFormat="1" applyFont="1" applyBorder="1" applyAlignment="1">
      <alignment horizontal="center" vertical="center" wrapText="1"/>
    </xf>
    <xf numFmtId="0" fontId="8" fillId="23" borderId="1" xfId="0" applyFont="1" applyFill="1" applyBorder="1" applyAlignment="1">
      <alignment horizontal="center" vertical="center" wrapText="1"/>
    </xf>
    <xf numFmtId="0" fontId="33" fillId="0" borderId="2" xfId="0" applyFont="1" applyBorder="1" applyAlignment="1">
      <alignment horizontal="center" vertical="center" wrapText="1"/>
    </xf>
    <xf numFmtId="14" fontId="19" fillId="0" borderId="38" xfId="0" applyNumberFormat="1" applyFont="1" applyBorder="1" applyAlignment="1">
      <alignment horizontal="left" vertical="top" wrapText="1"/>
    </xf>
    <xf numFmtId="9" fontId="23" fillId="0" borderId="24" xfId="0" applyNumberFormat="1" applyFont="1" applyBorder="1" applyAlignment="1">
      <alignment horizontal="left" vertical="center" wrapText="1"/>
    </xf>
    <xf numFmtId="9" fontId="19" fillId="6" borderId="22" xfId="0" applyNumberFormat="1" applyFont="1" applyFill="1" applyBorder="1" applyAlignment="1">
      <alignment horizontal="left" vertical="top" wrapText="1"/>
    </xf>
    <xf numFmtId="0" fontId="0" fillId="0" borderId="35" xfId="0" applyBorder="1" applyAlignment="1">
      <alignment horizontal="center" vertical="center" wrapText="1"/>
    </xf>
    <xf numFmtId="9" fontId="0" fillId="0" borderId="6" xfId="1" applyNumberFormat="1" applyFont="1" applyBorder="1" applyAlignment="1">
      <alignment horizontal="center" vertical="center" wrapText="1"/>
    </xf>
    <xf numFmtId="165" fontId="1" fillId="0" borderId="6" xfId="1" applyFont="1" applyBorder="1" applyAlignment="1">
      <alignment horizontal="center" vertical="center" wrapText="1"/>
    </xf>
    <xf numFmtId="164" fontId="1" fillId="0" borderId="6" xfId="1" applyNumberFormat="1" applyFont="1" applyBorder="1" applyAlignment="1">
      <alignment horizontal="center" vertical="center" wrapText="1"/>
    </xf>
    <xf numFmtId="9" fontId="1" fillId="0" borderId="6" xfId="2" applyFont="1" applyBorder="1" applyAlignment="1">
      <alignment horizontal="center" vertical="center" wrapText="1"/>
    </xf>
    <xf numFmtId="9" fontId="0" fillId="0" borderId="8" xfId="2" applyFont="1" applyBorder="1" applyAlignment="1">
      <alignment horizontal="center" vertical="center"/>
    </xf>
    <xf numFmtId="164" fontId="0" fillId="0" borderId="8" xfId="0" applyNumberFormat="1" applyBorder="1" applyAlignment="1">
      <alignment horizontal="center" vertical="center"/>
    </xf>
    <xf numFmtId="14" fontId="23" fillId="22" borderId="22" xfId="0" applyNumberFormat="1" applyFont="1" applyFill="1" applyBorder="1" applyAlignment="1">
      <alignment horizontal="center" vertical="center"/>
    </xf>
    <xf numFmtId="0" fontId="1" fillId="22" borderId="22" xfId="0" applyFont="1" applyFill="1" applyBorder="1" applyAlignment="1">
      <alignment horizontal="center" vertical="center" wrapText="1"/>
    </xf>
    <xf numFmtId="10" fontId="19" fillId="6" borderId="6" xfId="2" applyNumberFormat="1" applyFont="1" applyFill="1" applyBorder="1" applyAlignment="1">
      <alignment horizontal="center" vertical="center" wrapText="1"/>
    </xf>
    <xf numFmtId="14" fontId="23" fillId="22" borderId="29" xfId="0" applyNumberFormat="1" applyFont="1" applyFill="1" applyBorder="1" applyAlignment="1">
      <alignment horizontal="center" vertical="center"/>
    </xf>
    <xf numFmtId="0" fontId="1" fillId="6" borderId="23" xfId="0" applyFont="1" applyFill="1" applyBorder="1" applyAlignment="1">
      <alignment horizontal="left" vertical="top" wrapText="1"/>
    </xf>
    <xf numFmtId="9" fontId="23" fillId="6" borderId="29" xfId="0" applyNumberFormat="1" applyFont="1" applyFill="1" applyBorder="1" applyAlignment="1">
      <alignment horizontal="left" vertical="top" wrapText="1"/>
    </xf>
    <xf numFmtId="0" fontId="19" fillId="6" borderId="33" xfId="0" applyFont="1" applyFill="1" applyBorder="1" applyAlignment="1">
      <alignment horizontal="left" vertical="top" wrapText="1"/>
    </xf>
    <xf numFmtId="165" fontId="19" fillId="6" borderId="6" xfId="1" applyFont="1" applyFill="1" applyBorder="1" applyAlignment="1">
      <alignment horizontal="right" vertical="center" wrapText="1"/>
    </xf>
    <xf numFmtId="0" fontId="23" fillId="27" borderId="46" xfId="0" applyFont="1" applyFill="1" applyBorder="1" applyAlignment="1">
      <alignment horizontal="center" vertical="center" wrapText="1"/>
    </xf>
    <xf numFmtId="0" fontId="23" fillId="23" borderId="36" xfId="0" applyFont="1" applyFill="1" applyBorder="1" applyAlignment="1">
      <alignment horizontal="left" vertical="center" wrapText="1"/>
    </xf>
    <xf numFmtId="0" fontId="6" fillId="10" borderId="8" xfId="0" applyFont="1" applyFill="1" applyBorder="1" applyAlignment="1">
      <alignment horizontal="center" vertical="center" wrapText="1"/>
    </xf>
    <xf numFmtId="0" fontId="72" fillId="0" borderId="1" xfId="0" applyFont="1" applyBorder="1" applyAlignment="1">
      <alignment horizontal="center" vertical="center" wrapText="1"/>
    </xf>
    <xf numFmtId="0" fontId="72" fillId="0" borderId="16" xfId="0" applyFont="1" applyBorder="1" applyAlignment="1">
      <alignment horizontal="center" vertical="center" wrapText="1"/>
    </xf>
    <xf numFmtId="0" fontId="0" fillId="6" borderId="29" xfId="0" applyFill="1" applyBorder="1" applyAlignment="1">
      <alignment horizontal="left" vertical="center" wrapText="1"/>
    </xf>
    <xf numFmtId="0" fontId="0" fillId="0" borderId="2" xfId="0" applyBorder="1" applyAlignment="1">
      <alignment horizontal="center" vertical="center"/>
    </xf>
    <xf numFmtId="0" fontId="1" fillId="0" borderId="1" xfId="0" applyFont="1" applyBorder="1" applyAlignment="1">
      <alignment horizontal="center" vertical="center" wrapText="1"/>
    </xf>
    <xf numFmtId="0" fontId="22" fillId="28" borderId="76" xfId="0" applyFont="1" applyFill="1" applyBorder="1" applyAlignment="1">
      <alignment horizontal="center" vertical="center" wrapText="1"/>
    </xf>
    <xf numFmtId="167" fontId="28" fillId="17" borderId="6" xfId="0" applyNumberFormat="1" applyFont="1" applyFill="1" applyBorder="1" applyAlignment="1">
      <alignment horizontal="center" vertical="center" wrapText="1"/>
    </xf>
    <xf numFmtId="0" fontId="19" fillId="17" borderId="8" xfId="0" applyFont="1" applyFill="1" applyBorder="1" applyAlignment="1">
      <alignment horizontal="left" vertical="center" wrapText="1"/>
    </xf>
    <xf numFmtId="0" fontId="23" fillId="17" borderId="29" xfId="0" applyFont="1" applyFill="1" applyBorder="1" applyAlignment="1">
      <alignment horizontal="left" vertical="center" wrapText="1"/>
    </xf>
    <xf numFmtId="0" fontId="23" fillId="0" borderId="1" xfId="0" applyFont="1" applyBorder="1" applyAlignment="1">
      <alignment horizontal="center" vertical="center" wrapText="1"/>
    </xf>
    <xf numFmtId="0" fontId="4" fillId="6" borderId="22" xfId="4" applyFont="1" applyFill="1" applyBorder="1" applyAlignment="1">
      <alignment horizontal="center" vertical="center" wrapText="1"/>
    </xf>
    <xf numFmtId="0" fontId="0" fillId="0" borderId="17" xfId="0" applyBorder="1" applyAlignment="1">
      <alignment horizontal="center" vertical="center"/>
    </xf>
    <xf numFmtId="0" fontId="0" fillId="0" borderId="49" xfId="0" applyBorder="1" applyAlignment="1">
      <alignment horizontal="center" vertical="center"/>
    </xf>
    <xf numFmtId="14" fontId="0" fillId="19" borderId="1" xfId="0" applyNumberFormat="1" applyFill="1" applyBorder="1" applyAlignment="1">
      <alignment horizontal="center" vertical="center"/>
    </xf>
    <xf numFmtId="0" fontId="0" fillId="0" borderId="16" xfId="0" applyBorder="1" applyAlignment="1">
      <alignment horizontal="center" vertical="center" wrapText="1"/>
    </xf>
    <xf numFmtId="0" fontId="4" fillId="24" borderId="6" xfId="4" applyFont="1" applyFill="1" applyBorder="1" applyAlignment="1">
      <alignment vertical="center" wrapText="1"/>
    </xf>
    <xf numFmtId="0" fontId="4" fillId="28" borderId="69" xfId="4" applyFont="1" applyFill="1" applyBorder="1" applyAlignment="1">
      <alignment vertical="center" wrapText="1"/>
    </xf>
    <xf numFmtId="0" fontId="4" fillId="0" borderId="1" xfId="4" applyFont="1" applyBorder="1" applyAlignment="1">
      <alignment vertical="center" wrapText="1"/>
    </xf>
    <xf numFmtId="0" fontId="0" fillId="0" borderId="79" xfId="0" applyBorder="1" applyAlignment="1">
      <alignment horizontal="center" vertical="center"/>
    </xf>
    <xf numFmtId="0" fontId="0" fillId="0" borderId="16" xfId="0" applyBorder="1" applyAlignment="1">
      <alignment horizontal="center" vertical="center"/>
    </xf>
    <xf numFmtId="0" fontId="23" fillId="0" borderId="16" xfId="0" applyFont="1" applyBorder="1" applyAlignment="1">
      <alignment horizontal="center" vertical="center" wrapText="1"/>
    </xf>
    <xf numFmtId="0" fontId="1" fillId="6" borderId="16"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41" xfId="0" applyBorder="1" applyAlignment="1">
      <alignment horizontal="center" vertical="center"/>
    </xf>
    <xf numFmtId="14" fontId="0" fillId="0" borderId="16" xfId="0" applyNumberFormat="1" applyBorder="1" applyAlignment="1">
      <alignment horizontal="center" vertical="center"/>
    </xf>
    <xf numFmtId="0" fontId="0" fillId="19" borderId="16" xfId="0" applyFill="1" applyBorder="1" applyAlignment="1">
      <alignment horizontal="center" vertical="center"/>
    </xf>
    <xf numFmtId="0" fontId="4" fillId="0" borderId="6" xfId="4" applyFont="1" applyFill="1" applyBorder="1" applyAlignment="1">
      <alignment horizontal="center" vertical="center" wrapText="1"/>
    </xf>
    <xf numFmtId="0" fontId="4" fillId="0" borderId="0" xfId="4" applyFont="1" applyAlignment="1">
      <alignment horizontal="center" vertical="center"/>
    </xf>
    <xf numFmtId="171" fontId="4" fillId="6" borderId="29" xfId="4" applyNumberFormat="1" applyFont="1" applyFill="1" applyBorder="1" applyAlignment="1">
      <alignment horizontal="center" vertical="center" wrapText="1"/>
    </xf>
    <xf numFmtId="0" fontId="4" fillId="0" borderId="22" xfId="4" applyFont="1" applyFill="1" applyBorder="1" applyAlignment="1">
      <alignment horizontal="center" vertical="center" wrapText="1"/>
    </xf>
    <xf numFmtId="0" fontId="4" fillId="23" borderId="7" xfId="4" applyFont="1" applyFill="1" applyBorder="1" applyAlignment="1">
      <alignment horizontal="center" vertical="center" wrapText="1"/>
    </xf>
    <xf numFmtId="0" fontId="4" fillId="22" borderId="6" xfId="4" applyFont="1" applyFill="1" applyBorder="1" applyAlignment="1">
      <alignment horizontal="center" vertical="center" wrapText="1"/>
    </xf>
    <xf numFmtId="0" fontId="4" fillId="34" borderId="6" xfId="4" applyFont="1" applyFill="1" applyBorder="1" applyAlignment="1">
      <alignment vertical="center" wrapText="1"/>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2" xfId="4" applyFont="1" applyBorder="1" applyAlignment="1">
      <alignment horizontal="center" vertical="center" wrapText="1"/>
    </xf>
    <xf numFmtId="0" fontId="32" fillId="0" borderId="8" xfId="0" applyFont="1" applyBorder="1" applyAlignment="1">
      <alignment horizontal="center" vertical="center" wrapText="1"/>
    </xf>
    <xf numFmtId="174" fontId="0" fillId="0" borderId="8" xfId="0" applyNumberFormat="1" applyBorder="1" applyAlignment="1">
      <alignment horizontal="center" vertical="center"/>
    </xf>
    <xf numFmtId="179" fontId="0" fillId="0" borderId="8" xfId="3" applyNumberFormat="1" applyFont="1" applyBorder="1" applyAlignment="1">
      <alignment horizontal="center" vertical="center"/>
    </xf>
    <xf numFmtId="9" fontId="0" fillId="0" borderId="16" xfId="0" applyNumberFormat="1" applyBorder="1" applyAlignment="1">
      <alignment horizontal="center" vertical="center"/>
    </xf>
    <xf numFmtId="9" fontId="0" fillId="0" borderId="1" xfId="0" applyNumberFormat="1" applyBorder="1" applyAlignment="1">
      <alignment horizontal="center" vertical="center"/>
    </xf>
    <xf numFmtId="14" fontId="19" fillId="24" borderId="6" xfId="0" applyNumberFormat="1" applyFont="1" applyFill="1" applyBorder="1" applyAlignment="1">
      <alignment vertical="center"/>
    </xf>
    <xf numFmtId="0" fontId="19" fillId="0" borderId="6" xfId="0" applyFont="1" applyBorder="1" applyAlignment="1">
      <alignment vertical="center"/>
    </xf>
    <xf numFmtId="10" fontId="19" fillId="0" borderId="6" xfId="0" applyNumberFormat="1" applyFont="1" applyBorder="1" applyAlignment="1">
      <alignment vertical="center"/>
    </xf>
    <xf numFmtId="0" fontId="0" fillId="22" borderId="0" xfId="0" applyFill="1"/>
    <xf numFmtId="0" fontId="1" fillId="0" borderId="2" xfId="0" applyFont="1" applyBorder="1" applyAlignment="1">
      <alignment horizontal="justify" vertical="center" wrapText="1"/>
    </xf>
    <xf numFmtId="0" fontId="1" fillId="0" borderId="2" xfId="0" applyFont="1" applyBorder="1" applyAlignment="1">
      <alignment horizontal="center" vertical="center"/>
    </xf>
    <xf numFmtId="14" fontId="0" fillId="0" borderId="17" xfId="0" applyNumberFormat="1" applyBorder="1" applyAlignment="1">
      <alignment horizontal="center" vertical="center"/>
    </xf>
    <xf numFmtId="14" fontId="1" fillId="6"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2" fontId="6" fillId="10"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1" fontId="6" fillId="12" borderId="8" xfId="0" applyNumberFormat="1"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xf numFmtId="0" fontId="0" fillId="0" borderId="1" xfId="0" applyBorder="1" applyAlignment="1">
      <alignment vertical="center"/>
    </xf>
    <xf numFmtId="0" fontId="0" fillId="0" borderId="0" xfId="0" applyAlignment="1">
      <alignment vertical="center"/>
    </xf>
    <xf numFmtId="14" fontId="0" fillId="0" borderId="1" xfId="0" applyNumberFormat="1" applyBorder="1" applyAlignment="1">
      <alignment vertical="center"/>
    </xf>
    <xf numFmtId="0" fontId="18" fillId="19" borderId="1" xfId="0" applyFont="1" applyFill="1" applyBorder="1" applyAlignment="1">
      <alignment horizontal="center" vertical="center" wrapText="1"/>
    </xf>
    <xf numFmtId="0" fontId="0" fillId="19" borderId="1" xfId="0" applyFill="1" applyBorder="1" applyAlignment="1">
      <alignment vertical="center"/>
    </xf>
    <xf numFmtId="0" fontId="0" fillId="0" borderId="1" xfId="0" applyBorder="1" applyAlignment="1">
      <alignment vertical="center" wrapText="1"/>
    </xf>
    <xf numFmtId="0" fontId="19" fillId="0" borderId="1"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6" xfId="0" applyFont="1" applyBorder="1" applyAlignment="1">
      <alignment horizontal="center" vertical="center"/>
    </xf>
    <xf numFmtId="0" fontId="4" fillId="0" borderId="16" xfId="4" applyFont="1" applyBorder="1" applyAlignment="1">
      <alignment horizontal="center" vertical="center" wrapText="1"/>
    </xf>
    <xf numFmtId="14" fontId="0" fillId="0" borderId="16" xfId="0" applyNumberFormat="1" applyBorder="1" applyAlignment="1">
      <alignment horizontal="center" vertical="center" wrapText="1"/>
    </xf>
    <xf numFmtId="0" fontId="42" fillId="0" borderId="8" xfId="0" applyFont="1" applyBorder="1" applyAlignment="1">
      <alignment horizontal="center" vertical="center" wrapText="1"/>
    </xf>
    <xf numFmtId="172" fontId="0" fillId="0" borderId="16" xfId="0" applyNumberFormat="1" applyBorder="1" applyAlignment="1">
      <alignment horizontal="center" vertical="center"/>
    </xf>
    <xf numFmtId="0" fontId="0" fillId="19" borderId="16" xfId="0" applyFill="1" applyBorder="1"/>
    <xf numFmtId="0" fontId="0" fillId="0" borderId="16" xfId="0" applyBorder="1"/>
    <xf numFmtId="171" fontId="23" fillId="6" borderId="29" xfId="0" applyNumberFormat="1" applyFont="1" applyFill="1" applyBorder="1" applyAlignment="1">
      <alignment horizontal="center" vertical="center" wrapText="1"/>
    </xf>
    <xf numFmtId="14" fontId="23" fillId="23" borderId="48" xfId="0" applyNumberFormat="1" applyFont="1" applyFill="1" applyBorder="1" applyAlignment="1">
      <alignment horizontal="left" vertical="center" wrapText="1"/>
    </xf>
    <xf numFmtId="0" fontId="31" fillId="19" borderId="1" xfId="0" applyFont="1" applyFill="1" applyBorder="1" applyAlignment="1">
      <alignment horizontal="center" vertical="center" wrapText="1"/>
    </xf>
    <xf numFmtId="171" fontId="18" fillId="6" borderId="6" xfId="0" applyNumberFormat="1" applyFont="1" applyFill="1" applyBorder="1" applyAlignment="1">
      <alignment horizontal="center" vertical="center" wrapText="1"/>
    </xf>
    <xf numFmtId="0" fontId="78" fillId="6" borderId="6" xfId="0" applyFont="1" applyFill="1" applyBorder="1" applyAlignment="1">
      <alignment horizontal="left" vertical="center" wrapText="1"/>
    </xf>
    <xf numFmtId="0" fontId="19" fillId="23" borderId="22" xfId="0" applyFont="1" applyFill="1" applyBorder="1" applyAlignment="1">
      <alignment horizontal="left" vertical="center" wrapText="1"/>
    </xf>
    <xf numFmtId="171" fontId="19" fillId="23" borderId="29" xfId="0" applyNumberFormat="1" applyFont="1" applyFill="1" applyBorder="1" applyAlignment="1">
      <alignment horizontal="center" vertical="center" wrapText="1"/>
    </xf>
    <xf numFmtId="0" fontId="19" fillId="21" borderId="11" xfId="0" applyFont="1" applyFill="1" applyBorder="1" applyAlignment="1">
      <alignment horizontal="left" vertical="center" wrapText="1"/>
    </xf>
    <xf numFmtId="0" fontId="19" fillId="6" borderId="20" xfId="0" applyFont="1" applyFill="1" applyBorder="1" applyAlignment="1">
      <alignment horizontal="center" vertical="center" wrapText="1"/>
    </xf>
    <xf numFmtId="0" fontId="23" fillId="0" borderId="0" xfId="0" applyFont="1" applyAlignment="1">
      <alignment horizontal="center" vertical="center" wrapText="1"/>
    </xf>
    <xf numFmtId="0" fontId="19" fillId="0" borderId="1" xfId="0" applyFont="1" applyBorder="1" applyAlignment="1">
      <alignment vertical="center" wrapText="1"/>
    </xf>
    <xf numFmtId="0" fontId="1" fillId="0" borderId="1" xfId="0" applyFont="1" applyBorder="1" applyAlignment="1">
      <alignment wrapText="1"/>
    </xf>
    <xf numFmtId="171" fontId="4" fillId="6" borderId="6" xfId="4" applyNumberFormat="1" applyFont="1" applyFill="1" applyBorder="1" applyAlignment="1">
      <alignment horizontal="center" vertical="center" wrapText="1"/>
    </xf>
    <xf numFmtId="9" fontId="0" fillId="0" borderId="17" xfId="2" applyFont="1" applyBorder="1" applyAlignment="1">
      <alignment horizontal="center" vertical="center"/>
    </xf>
    <xf numFmtId="172" fontId="0" fillId="0" borderId="1" xfId="0" applyNumberFormat="1" applyBorder="1" applyAlignment="1">
      <alignment vertical="center"/>
    </xf>
    <xf numFmtId="14" fontId="0" fillId="19" borderId="16" xfId="0" applyNumberFormat="1" applyFill="1" applyBorder="1" applyAlignment="1">
      <alignment horizontal="center" vertical="center"/>
    </xf>
    <xf numFmtId="3" fontId="0" fillId="0" borderId="1" xfId="0" applyNumberForma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wrapText="1"/>
    </xf>
    <xf numFmtId="3" fontId="0" fillId="0" borderId="16" xfId="0" applyNumberFormat="1" applyBorder="1" applyAlignment="1">
      <alignment horizontal="center" vertical="center"/>
    </xf>
    <xf numFmtId="166" fontId="0" fillId="0" borderId="1" xfId="3" applyFont="1" applyBorder="1" applyAlignment="1">
      <alignment horizontal="center" vertical="center" wrapText="1"/>
    </xf>
    <xf numFmtId="14" fontId="23" fillId="0" borderId="1" xfId="0" applyNumberFormat="1" applyFont="1" applyBorder="1" applyAlignment="1">
      <alignment horizontal="center" vertical="center"/>
    </xf>
    <xf numFmtId="179" fontId="0" fillId="0" borderId="1" xfId="3" applyNumberFormat="1" applyFont="1" applyBorder="1" applyAlignment="1">
      <alignment horizontal="center" vertical="center"/>
    </xf>
    <xf numFmtId="14" fontId="4" fillId="22" borderId="29" xfId="4" applyNumberFormat="1" applyFont="1" applyFill="1" applyBorder="1" applyAlignment="1">
      <alignment horizontal="center" vertical="center" wrapText="1"/>
    </xf>
    <xf numFmtId="14" fontId="4" fillId="17" borderId="29" xfId="4" applyNumberFormat="1" applyFont="1" applyFill="1" applyBorder="1" applyAlignment="1">
      <alignment horizontal="center" vertical="center" wrapText="1"/>
    </xf>
    <xf numFmtId="172" fontId="0" fillId="0" borderId="1" xfId="0" applyNumberFormat="1" applyBorder="1" applyAlignment="1">
      <alignment horizontal="center" vertical="center"/>
    </xf>
    <xf numFmtId="9" fontId="0" fillId="0" borderId="1" xfId="2" applyFont="1" applyBorder="1" applyAlignment="1">
      <alignment horizontal="center" vertical="center"/>
    </xf>
    <xf numFmtId="0" fontId="23" fillId="0" borderId="49" xfId="0" applyFont="1" applyBorder="1" applyAlignment="1">
      <alignment horizontal="left" vertical="center" wrapText="1"/>
    </xf>
    <xf numFmtId="0" fontId="82" fillId="17" borderId="22" xfId="4" applyFill="1" applyBorder="1" applyAlignment="1">
      <alignment horizontal="center" vertical="center" wrapText="1"/>
    </xf>
    <xf numFmtId="0" fontId="82" fillId="24" borderId="6" xfId="4" applyFill="1" applyBorder="1" applyAlignment="1">
      <alignment vertical="center" wrapText="1"/>
    </xf>
    <xf numFmtId="0" fontId="82" fillId="17" borderId="6" xfId="4" applyFill="1" applyBorder="1" applyAlignment="1">
      <alignment horizontal="center" vertical="center" wrapText="1"/>
    </xf>
    <xf numFmtId="0" fontId="79" fillId="0" borderId="2" xfId="0" applyFont="1" applyBorder="1" applyAlignment="1">
      <alignment horizontal="center" vertical="center" wrapText="1"/>
    </xf>
    <xf numFmtId="0" fontId="82" fillId="23" borderId="24" xfId="4" applyFill="1" applyBorder="1" applyAlignment="1">
      <alignment horizontal="center" vertical="center" wrapText="1"/>
    </xf>
    <xf numFmtId="0" fontId="82" fillId="23" borderId="22" xfId="4" applyFill="1" applyBorder="1" applyAlignment="1">
      <alignment horizontal="center" vertical="center" wrapText="1"/>
    </xf>
    <xf numFmtId="0" fontId="84" fillId="6" borderId="22" xfId="0" applyFont="1" applyFill="1" applyBorder="1" applyAlignment="1">
      <alignment horizontal="center" vertical="center" wrapText="1"/>
    </xf>
    <xf numFmtId="0" fontId="82" fillId="0" borderId="0" xfId="4" applyAlignment="1">
      <alignment vertical="center" wrapText="1"/>
    </xf>
    <xf numFmtId="0" fontId="82" fillId="0" borderId="16" xfId="4" applyBorder="1" applyAlignment="1">
      <alignment horizontal="center" vertical="center" wrapText="1"/>
    </xf>
    <xf numFmtId="0" fontId="0" fillId="0" borderId="1" xfId="3" applyNumberFormat="1" applyFont="1" applyBorder="1" applyAlignment="1">
      <alignment horizontal="center" vertical="center" wrapText="1"/>
    </xf>
    <xf numFmtId="0" fontId="1" fillId="0" borderId="1" xfId="0" applyFont="1" applyBorder="1" applyAlignment="1">
      <alignment vertical="center" wrapText="1"/>
    </xf>
    <xf numFmtId="0" fontId="0" fillId="0" borderId="2" xfId="0" applyBorder="1" applyAlignment="1">
      <alignment vertical="center"/>
    </xf>
    <xf numFmtId="0" fontId="82" fillId="0" borderId="1" xfId="4" applyBorder="1" applyAlignment="1">
      <alignment vertical="center" wrapText="1"/>
    </xf>
    <xf numFmtId="0" fontId="0" fillId="6" borderId="1" xfId="0" applyFill="1" applyBorder="1" applyAlignment="1">
      <alignment horizontal="left" vertical="center" wrapText="1"/>
    </xf>
    <xf numFmtId="164" fontId="0" fillId="0" borderId="0" xfId="0" applyNumberFormat="1"/>
    <xf numFmtId="14" fontId="0" fillId="0" borderId="41" xfId="0" applyNumberFormat="1" applyBorder="1" applyAlignment="1">
      <alignment horizontal="center" vertical="center"/>
    </xf>
    <xf numFmtId="0" fontId="82" fillId="0" borderId="1" xfId="4" applyBorder="1" applyAlignment="1">
      <alignment horizontal="center" vertical="center" wrapText="1"/>
    </xf>
    <xf numFmtId="0" fontId="82" fillId="0" borderId="49" xfId="4" applyBorder="1" applyAlignment="1">
      <alignment horizontal="center" vertical="center" wrapText="1"/>
    </xf>
    <xf numFmtId="0" fontId="0" fillId="0" borderId="41" xfId="0" applyBorder="1" applyAlignment="1">
      <alignment horizontal="center" vertical="center" wrapText="1"/>
    </xf>
    <xf numFmtId="14" fontId="0" fillId="0" borderId="49" xfId="0" applyNumberFormat="1" applyBorder="1" applyAlignment="1">
      <alignment horizontal="center" vertical="center"/>
    </xf>
    <xf numFmtId="166" fontId="0" fillId="0" borderId="16" xfId="3" applyFont="1" applyBorder="1" applyAlignment="1">
      <alignment horizontal="center" vertical="center" wrapText="1"/>
    </xf>
    <xf numFmtId="14" fontId="0" fillId="0" borderId="4" xfId="0" applyNumberFormat="1" applyBorder="1" applyAlignment="1">
      <alignment horizontal="center" vertical="center" wrapText="1"/>
    </xf>
    <xf numFmtId="0" fontId="1" fillId="0" borderId="16" xfId="0" applyFont="1" applyBorder="1" applyAlignment="1">
      <alignment horizontal="center" vertical="center" wrapText="1"/>
    </xf>
    <xf numFmtId="172" fontId="0" fillId="0" borderId="16" xfId="0" applyNumberFormat="1" applyBorder="1" applyAlignment="1">
      <alignment vertical="center"/>
    </xf>
    <xf numFmtId="172" fontId="1" fillId="0" borderId="1" xfId="0" applyNumberFormat="1" applyFont="1" applyBorder="1" applyAlignment="1">
      <alignment horizontal="center" vertical="center" wrapText="1"/>
    </xf>
    <xf numFmtId="0" fontId="85" fillId="0" borderId="0" xfId="0" applyFont="1" applyAlignment="1">
      <alignment vertical="center" wrapText="1"/>
    </xf>
    <xf numFmtId="0" fontId="1" fillId="0" borderId="8" xfId="0" applyFont="1" applyBorder="1" applyAlignment="1">
      <alignment horizontal="justify" vertical="center" wrapText="1"/>
    </xf>
    <xf numFmtId="0" fontId="1" fillId="0" borderId="49" xfId="0" applyFont="1" applyBorder="1" applyAlignment="1">
      <alignment horizontal="center" vertical="center"/>
    </xf>
    <xf numFmtId="0" fontId="1" fillId="0" borderId="16" xfId="0" applyFont="1" applyBorder="1" applyAlignment="1">
      <alignment horizontal="center" vertical="center"/>
    </xf>
    <xf numFmtId="14" fontId="23" fillId="0" borderId="49" xfId="0" applyNumberFormat="1" applyFont="1" applyBorder="1" applyAlignment="1">
      <alignment horizontal="center" vertical="center"/>
    </xf>
    <xf numFmtId="14" fontId="0" fillId="0" borderId="16" xfId="0" applyNumberFormat="1" applyBorder="1" applyAlignment="1">
      <alignment vertical="center"/>
    </xf>
    <xf numFmtId="0" fontId="85" fillId="0" borderId="49" xfId="0" applyFont="1" applyBorder="1" applyAlignment="1">
      <alignment vertical="center"/>
    </xf>
    <xf numFmtId="0" fontId="85" fillId="23" borderId="16" xfId="0" applyFont="1" applyFill="1" applyBorder="1" applyAlignment="1">
      <alignment vertical="center" wrapText="1"/>
    </xf>
    <xf numFmtId="0" fontId="1" fillId="6" borderId="41" xfId="0" applyFont="1" applyFill="1" applyBorder="1" applyAlignment="1">
      <alignment horizontal="left" vertical="center" wrapText="1"/>
    </xf>
    <xf numFmtId="166" fontId="1" fillId="0" borderId="16" xfId="3" applyFont="1" applyBorder="1" applyAlignment="1">
      <alignment horizontal="center" vertical="center" wrapText="1"/>
    </xf>
    <xf numFmtId="172" fontId="1" fillId="0" borderId="16" xfId="0" applyNumberFormat="1" applyFont="1" applyBorder="1" applyAlignment="1">
      <alignment horizontal="center" vertical="center" wrapText="1"/>
    </xf>
    <xf numFmtId="9" fontId="0" fillId="0" borderId="41" xfId="0" applyNumberFormat="1" applyBorder="1" applyAlignment="1">
      <alignment horizontal="center" vertical="center"/>
    </xf>
    <xf numFmtId="0" fontId="1" fillId="0" borderId="49" xfId="0" applyFont="1" applyBorder="1" applyAlignment="1">
      <alignment horizontal="left" vertical="center" wrapText="1"/>
    </xf>
    <xf numFmtId="179" fontId="0" fillId="0" borderId="49" xfId="3" applyNumberFormat="1" applyFont="1" applyBorder="1" applyAlignment="1">
      <alignment horizontal="center" vertical="center"/>
    </xf>
    <xf numFmtId="172" fontId="85" fillId="0" borderId="16" xfId="0" applyNumberFormat="1" applyFont="1" applyBorder="1" applyAlignment="1">
      <alignment vertical="center"/>
    </xf>
    <xf numFmtId="0" fontId="0" fillId="0" borderId="16" xfId="0" applyBorder="1" applyAlignment="1">
      <alignment vertical="center"/>
    </xf>
    <xf numFmtId="14" fontId="51" fillId="0" borderId="1" xfId="0" applyNumberFormat="1" applyFont="1" applyBorder="1" applyAlignment="1">
      <alignment horizontal="center" vertical="center"/>
    </xf>
    <xf numFmtId="0" fontId="85" fillId="23" borderId="1" xfId="0" applyFont="1" applyFill="1" applyBorder="1" applyAlignment="1">
      <alignment horizontal="center" vertical="center" wrapText="1"/>
    </xf>
    <xf numFmtId="0" fontId="85" fillId="0" borderId="1" xfId="0" applyFont="1" applyBorder="1" applyAlignment="1">
      <alignment horizontal="center" vertical="center" wrapText="1"/>
    </xf>
    <xf numFmtId="0" fontId="0" fillId="0" borderId="1" xfId="0" applyBorder="1" applyAlignment="1">
      <alignment horizontal="left" vertical="center" wrapText="1"/>
    </xf>
    <xf numFmtId="179" fontId="0" fillId="0" borderId="1" xfId="0" applyNumberFormat="1" applyBorder="1" applyAlignment="1">
      <alignment vertical="center"/>
    </xf>
    <xf numFmtId="0" fontId="80" fillId="0" borderId="27" xfId="0" applyFont="1" applyBorder="1" applyAlignment="1">
      <alignment vertical="center" wrapText="1"/>
    </xf>
    <xf numFmtId="0" fontId="80" fillId="0" borderId="27" xfId="0" applyFont="1" applyBorder="1" applyAlignment="1">
      <alignment horizontal="justify" vertical="center" wrapText="1"/>
    </xf>
    <xf numFmtId="0" fontId="85" fillId="0" borderId="0" xfId="0" applyFont="1" applyAlignment="1">
      <alignment horizontal="center" vertical="center" wrapText="1"/>
    </xf>
    <xf numFmtId="0" fontId="85" fillId="0" borderId="0" xfId="0" applyFont="1" applyAlignment="1">
      <alignment horizontal="center" vertical="center"/>
    </xf>
    <xf numFmtId="0" fontId="85" fillId="0" borderId="41" xfId="0" applyFont="1" applyBorder="1" applyAlignment="1">
      <alignment horizontal="center" vertical="center" wrapText="1"/>
    </xf>
    <xf numFmtId="14" fontId="85" fillId="0" borderId="41" xfId="0" applyNumberFormat="1" applyFont="1" applyBorder="1" applyAlignment="1">
      <alignment horizontal="center" vertical="center" wrapText="1"/>
    </xf>
    <xf numFmtId="9" fontId="85" fillId="0" borderId="41" xfId="0" applyNumberFormat="1" applyFont="1" applyBorder="1" applyAlignment="1">
      <alignment horizontal="center" vertical="center" wrapText="1"/>
    </xf>
    <xf numFmtId="0" fontId="85" fillId="0" borderId="16" xfId="0" applyFont="1" applyBorder="1" applyAlignment="1">
      <alignment horizontal="center" vertical="center"/>
    </xf>
    <xf numFmtId="0" fontId="85" fillId="0" borderId="41" xfId="0" applyFont="1" applyBorder="1" applyAlignment="1">
      <alignment horizontal="center" vertical="center"/>
    </xf>
    <xf numFmtId="0" fontId="92" fillId="37" borderId="0" xfId="0" applyFont="1" applyFill="1" applyAlignment="1">
      <alignment horizontal="center" vertical="center"/>
    </xf>
    <xf numFmtId="0" fontId="92" fillId="37" borderId="0" xfId="0" applyFont="1" applyFill="1" applyAlignment="1">
      <alignment horizontal="center" vertical="center" wrapText="1"/>
    </xf>
    <xf numFmtId="0" fontId="93" fillId="0" borderId="6" xfId="0" applyFont="1" applyBorder="1" applyAlignment="1">
      <alignment horizontal="center" vertical="center" wrapText="1"/>
    </xf>
    <xf numFmtId="0" fontId="82" fillId="0" borderId="6" xfId="4" applyBorder="1" applyAlignment="1">
      <alignment horizontal="center" vertical="center" wrapText="1"/>
    </xf>
    <xf numFmtId="0" fontId="82" fillId="6" borderId="7" xfId="4" applyFill="1" applyBorder="1" applyAlignment="1">
      <alignment horizontal="center" vertical="center" wrapText="1"/>
    </xf>
    <xf numFmtId="0" fontId="82" fillId="6" borderId="22" xfId="4" applyFill="1" applyBorder="1" applyAlignment="1">
      <alignment horizontal="center" vertical="center" wrapText="1"/>
    </xf>
    <xf numFmtId="0" fontId="95" fillId="27" borderId="38" xfId="0" applyFont="1" applyFill="1" applyBorder="1" applyAlignment="1">
      <alignment horizontal="center" vertical="center" wrapText="1"/>
    </xf>
    <xf numFmtId="0" fontId="82" fillId="23" borderId="7" xfId="4" applyFill="1" applyBorder="1" applyAlignment="1">
      <alignment horizontal="center" vertical="center" wrapText="1"/>
    </xf>
    <xf numFmtId="0" fontId="79" fillId="28" borderId="69" xfId="0" applyFont="1" applyFill="1" applyBorder="1" applyAlignment="1">
      <alignment horizontal="center" vertical="center" wrapText="1"/>
    </xf>
    <xf numFmtId="0" fontId="82" fillId="0" borderId="82" xfId="4" applyBorder="1" applyAlignment="1">
      <alignment horizontal="center" vertical="center" wrapText="1"/>
    </xf>
    <xf numFmtId="0" fontId="80" fillId="17" borderId="22" xfId="0" applyFont="1" applyFill="1" applyBorder="1" applyAlignment="1">
      <alignment horizontal="left" vertical="center" wrapText="1"/>
    </xf>
    <xf numFmtId="0" fontId="80" fillId="0" borderId="7" xfId="0" applyFont="1" applyBorder="1" applyAlignment="1">
      <alignment horizontal="center" vertical="center" wrapText="1"/>
    </xf>
    <xf numFmtId="0" fontId="95" fillId="17" borderId="6" xfId="0" applyFont="1" applyFill="1" applyBorder="1" applyAlignment="1">
      <alignment horizontal="left" vertical="center" wrapText="1"/>
    </xf>
    <xf numFmtId="0" fontId="101" fillId="6" borderId="22" xfId="0" applyFont="1" applyFill="1" applyBorder="1" applyAlignment="1">
      <alignment horizontal="left" vertical="center" wrapText="1"/>
    </xf>
    <xf numFmtId="0" fontId="82" fillId="23" borderId="29" xfId="4" applyFill="1" applyBorder="1" applyAlignment="1">
      <alignment horizontal="center" vertical="center" wrapText="1"/>
    </xf>
    <xf numFmtId="0" fontId="82" fillId="23" borderId="0" xfId="4" applyFill="1" applyAlignment="1">
      <alignment horizontal="center" vertical="center" wrapText="1"/>
    </xf>
    <xf numFmtId="0" fontId="82" fillId="23" borderId="1" xfId="4" applyFill="1" applyBorder="1" applyAlignment="1">
      <alignment horizontal="center" vertical="center" wrapText="1"/>
    </xf>
    <xf numFmtId="0" fontId="82" fillId="6" borderId="6" xfId="4" applyFill="1" applyBorder="1" applyAlignment="1">
      <alignment horizontal="left" vertical="center" wrapText="1"/>
    </xf>
    <xf numFmtId="14" fontId="82" fillId="6" borderId="29" xfId="4" applyNumberFormat="1" applyFill="1" applyBorder="1" applyAlignment="1">
      <alignment horizontal="center" vertical="center" wrapText="1"/>
    </xf>
    <xf numFmtId="0" fontId="85" fillId="0" borderId="16" xfId="0" applyFont="1" applyBorder="1" applyAlignment="1">
      <alignment horizontal="center" vertical="center" wrapText="1"/>
    </xf>
    <xf numFmtId="14" fontId="85" fillId="0" borderId="16" xfId="0" applyNumberFormat="1" applyFont="1" applyBorder="1" applyAlignment="1">
      <alignment horizontal="center" vertical="center" wrapText="1"/>
    </xf>
    <xf numFmtId="0" fontId="89" fillId="23" borderId="16" xfId="0" applyFont="1" applyFill="1" applyBorder="1" applyAlignment="1">
      <alignment horizontal="center" vertical="center" wrapText="1"/>
    </xf>
    <xf numFmtId="3" fontId="85" fillId="0" borderId="16" xfId="0" applyNumberFormat="1" applyFont="1" applyBorder="1" applyAlignment="1">
      <alignment horizontal="center" vertical="center" wrapText="1"/>
    </xf>
    <xf numFmtId="0" fontId="85" fillId="0" borderId="6" xfId="0" applyFont="1" applyBorder="1" applyAlignment="1">
      <alignment horizontal="center" vertical="center" wrapText="1"/>
    </xf>
    <xf numFmtId="0" fontId="0" fillId="0" borderId="6" xfId="0" applyBorder="1"/>
    <xf numFmtId="0" fontId="0" fillId="0" borderId="6" xfId="0" applyBorder="1" applyAlignment="1">
      <alignment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179" fontId="0" fillId="0" borderId="6" xfId="3" applyNumberFormat="1" applyFont="1" applyBorder="1" applyAlignment="1">
      <alignment horizontal="center" vertical="center"/>
    </xf>
    <xf numFmtId="10" fontId="0" fillId="0" borderId="6" xfId="0" applyNumberFormat="1" applyBorder="1" applyAlignment="1">
      <alignment horizontal="center" vertical="center"/>
    </xf>
    <xf numFmtId="164" fontId="0" fillId="0" borderId="6" xfId="0" applyNumberFormat="1" applyBorder="1" applyAlignment="1">
      <alignment horizontal="center" vertical="center"/>
    </xf>
    <xf numFmtId="0" fontId="0" fillId="0" borderId="6" xfId="0" applyBorder="1" applyAlignment="1">
      <alignment vertical="center" wrapText="1"/>
    </xf>
    <xf numFmtId="0" fontId="0" fillId="19" borderId="6" xfId="0" applyFill="1" applyBorder="1"/>
    <xf numFmtId="0" fontId="0" fillId="19" borderId="6" xfId="0" applyFill="1" applyBorder="1" applyAlignment="1">
      <alignment horizontal="center" vertical="center"/>
    </xf>
    <xf numFmtId="164" fontId="0" fillId="19" borderId="6" xfId="0" applyNumberFormat="1" applyFill="1" applyBorder="1" applyAlignment="1">
      <alignment horizontal="center" vertical="center"/>
    </xf>
    <xf numFmtId="0" fontId="42" fillId="0" borderId="81" xfId="0" applyFont="1" applyBorder="1" applyAlignment="1">
      <alignment horizontal="center" vertical="center"/>
    </xf>
    <xf numFmtId="0" fontId="23" fillId="0" borderId="41" xfId="0" applyFont="1" applyBorder="1" applyAlignment="1">
      <alignment horizontal="center" vertical="center" wrapText="1"/>
    </xf>
    <xf numFmtId="0" fontId="42" fillId="0" borderId="41" xfId="0" applyFont="1" applyBorder="1" applyAlignment="1">
      <alignment horizontal="center" vertical="center" wrapText="1"/>
    </xf>
    <xf numFmtId="0" fontId="42" fillId="28" borderId="41" xfId="0" applyFont="1" applyFill="1" applyBorder="1" applyAlignment="1">
      <alignment horizontal="center" vertical="center" wrapText="1"/>
    </xf>
    <xf numFmtId="0" fontId="23" fillId="28" borderId="41" xfId="0" applyFont="1" applyFill="1" applyBorder="1" applyAlignment="1">
      <alignment horizontal="center" vertical="center" wrapText="1"/>
    </xf>
    <xf numFmtId="0" fontId="85" fillId="0" borderId="83" xfId="0" applyFont="1" applyBorder="1" applyAlignment="1">
      <alignment horizontal="center" vertical="center" wrapText="1"/>
    </xf>
    <xf numFmtId="0" fontId="102" fillId="0" borderId="0" xfId="0" applyFont="1" applyAlignment="1">
      <alignment horizontal="center" vertical="center"/>
    </xf>
    <xf numFmtId="182" fontId="0" fillId="0" borderId="1" xfId="0" applyNumberFormat="1" applyBorder="1" applyAlignment="1">
      <alignment horizontal="center" vertical="center"/>
    </xf>
    <xf numFmtId="9" fontId="0" fillId="0" borderId="1" xfId="0" applyNumberFormat="1" applyBorder="1" applyAlignment="1">
      <alignment vertical="center"/>
    </xf>
    <xf numFmtId="183" fontId="0" fillId="0" borderId="1" xfId="0" applyNumberFormat="1" applyBorder="1" applyAlignment="1">
      <alignment horizontal="center" vertical="center"/>
    </xf>
    <xf numFmtId="0" fontId="85" fillId="0" borderId="1"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vertical="center" wrapText="1"/>
    </xf>
    <xf numFmtId="14" fontId="23" fillId="0" borderId="49" xfId="0" applyNumberFormat="1" applyFont="1" applyBorder="1" applyAlignment="1">
      <alignment horizontal="center" vertical="center" wrapText="1"/>
    </xf>
    <xf numFmtId="0" fontId="82" fillId="0" borderId="8" xfId="4" applyBorder="1" applyAlignment="1">
      <alignment horizontal="center" vertical="center" wrapText="1"/>
    </xf>
    <xf numFmtId="0" fontId="0" fillId="0" borderId="1" xfId="0" applyBorder="1" applyAlignment="1">
      <alignment wrapText="1"/>
    </xf>
    <xf numFmtId="0" fontId="89" fillId="6" borderId="1" xfId="0" applyFont="1" applyFill="1" applyBorder="1" applyAlignment="1">
      <alignment horizontal="center" vertical="center" wrapText="1"/>
    </xf>
    <xf numFmtId="10" fontId="0" fillId="0" borderId="1" xfId="0" applyNumberFormat="1" applyBorder="1" applyAlignment="1">
      <alignment horizontal="center" vertical="center"/>
    </xf>
    <xf numFmtId="0" fontId="85" fillId="0" borderId="8" xfId="0" applyFont="1" applyBorder="1" applyAlignment="1">
      <alignment horizontal="center" vertical="center" wrapText="1"/>
    </xf>
    <xf numFmtId="0" fontId="0" fillId="0" borderId="8" xfId="0" applyBorder="1" applyAlignment="1">
      <alignment wrapText="1"/>
    </xf>
    <xf numFmtId="0" fontId="0" fillId="0" borderId="8" xfId="0" applyBorder="1"/>
    <xf numFmtId="10" fontId="0" fillId="0" borderId="8" xfId="0" applyNumberFormat="1" applyBorder="1" applyAlignment="1">
      <alignment horizontal="center" vertical="center"/>
    </xf>
    <xf numFmtId="0" fontId="0" fillId="0" borderId="8" xfId="0" applyBorder="1" applyAlignment="1">
      <alignment vertical="center" wrapText="1"/>
    </xf>
    <xf numFmtId="164" fontId="0" fillId="6" borderId="8" xfId="0" applyNumberFormat="1" applyFill="1" applyBorder="1" applyAlignment="1">
      <alignment horizontal="center" vertical="center"/>
    </xf>
    <xf numFmtId="0" fontId="0" fillId="6" borderId="8" xfId="0" applyFill="1" applyBorder="1"/>
    <xf numFmtId="0" fontId="0" fillId="6" borderId="1" xfId="0" applyFill="1" applyBorder="1" applyAlignment="1">
      <alignment horizontal="center" vertical="center"/>
    </xf>
    <xf numFmtId="0" fontId="102" fillId="0" borderId="1" xfId="0" applyFont="1" applyBorder="1" applyAlignment="1">
      <alignment horizontal="center" vertical="center"/>
    </xf>
    <xf numFmtId="9" fontId="0" fillId="0" borderId="17" xfId="0" applyNumberFormat="1" applyBorder="1" applyAlignment="1">
      <alignment horizontal="center" vertical="center"/>
    </xf>
    <xf numFmtId="0" fontId="85" fillId="0" borderId="84" xfId="0" applyFont="1" applyBorder="1" applyAlignment="1">
      <alignment horizontal="center" vertical="center" wrapText="1"/>
    </xf>
    <xf numFmtId="14" fontId="0" fillId="0" borderId="2" xfId="0" applyNumberFormat="1" applyBorder="1" applyAlignment="1">
      <alignment horizontal="center" vertical="center"/>
    </xf>
    <xf numFmtId="14" fontId="0" fillId="0" borderId="15" xfId="0" applyNumberFormat="1" applyBorder="1" applyAlignment="1">
      <alignment horizontal="center" vertical="center" wrapText="1"/>
    </xf>
    <xf numFmtId="0" fontId="1" fillId="0" borderId="15" xfId="0" applyFont="1" applyBorder="1" applyAlignment="1">
      <alignment horizontal="center" vertical="center"/>
    </xf>
    <xf numFmtId="0" fontId="85" fillId="0" borderId="10" xfId="0" applyFont="1" applyBorder="1" applyAlignment="1">
      <alignment horizontal="center" vertical="center" wrapText="1"/>
    </xf>
    <xf numFmtId="0" fontId="0" fillId="0" borderId="9" xfId="0" applyBorder="1" applyAlignment="1">
      <alignment wrapText="1"/>
    </xf>
    <xf numFmtId="0" fontId="82" fillId="0" borderId="9" xfId="4" applyBorder="1" applyAlignment="1">
      <alignment horizontal="center" vertical="center" wrapText="1"/>
    </xf>
    <xf numFmtId="14" fontId="0" fillId="0" borderId="10" xfId="0" applyNumberFormat="1" applyBorder="1" applyAlignment="1">
      <alignment horizontal="center" vertical="center"/>
    </xf>
    <xf numFmtId="0" fontId="0" fillId="0" borderId="9" xfId="0" applyBorder="1" applyAlignment="1">
      <alignment horizontal="center" vertical="center"/>
    </xf>
    <xf numFmtId="14" fontId="0" fillId="0" borderId="9" xfId="0" applyNumberFormat="1" applyBorder="1" applyAlignment="1">
      <alignment horizontal="center" vertical="center"/>
    </xf>
    <xf numFmtId="0" fontId="89" fillId="19" borderId="1" xfId="0" applyFont="1" applyFill="1" applyBorder="1" applyAlignment="1">
      <alignment horizontal="center" vertical="center" wrapText="1"/>
    </xf>
    <xf numFmtId="179" fontId="0" fillId="0" borderId="9" xfId="3" applyNumberFormat="1" applyFont="1" applyBorder="1" applyAlignment="1">
      <alignment horizontal="center" vertical="center"/>
    </xf>
    <xf numFmtId="179" fontId="0" fillId="0" borderId="64" xfId="3" applyNumberFormat="1" applyFont="1" applyBorder="1" applyAlignment="1">
      <alignment horizontal="center" vertical="center"/>
    </xf>
    <xf numFmtId="0" fontId="6" fillId="22" borderId="8" xfId="0" applyFont="1" applyFill="1" applyBorder="1" applyAlignment="1">
      <alignment horizontal="center" vertical="center" wrapText="1"/>
    </xf>
    <xf numFmtId="2" fontId="6" fillId="22" borderId="8" xfId="0" applyNumberFormat="1" applyFont="1" applyFill="1" applyBorder="1" applyAlignment="1">
      <alignment horizontal="center" vertical="center" wrapText="1"/>
    </xf>
    <xf numFmtId="0" fontId="6" fillId="25" borderId="8" xfId="0" applyFont="1" applyFill="1" applyBorder="1" applyAlignment="1">
      <alignment horizontal="center" vertical="center" wrapText="1"/>
    </xf>
    <xf numFmtId="2" fontId="6" fillId="25" borderId="8" xfId="0" applyNumberFormat="1" applyFont="1" applyFill="1" applyBorder="1" applyAlignment="1">
      <alignment horizontal="center" vertical="center" wrapText="1"/>
    </xf>
    <xf numFmtId="0" fontId="0" fillId="0" borderId="85" xfId="0" pivotButton="1" applyBorder="1"/>
    <xf numFmtId="0" fontId="0" fillId="0" borderId="86" xfId="0" applyBorder="1"/>
    <xf numFmtId="0" fontId="0" fillId="0" borderId="85" xfId="0" applyBorder="1"/>
    <xf numFmtId="0" fontId="0" fillId="0" borderId="87" xfId="0" applyBorder="1"/>
    <xf numFmtId="0" fontId="0" fillId="0" borderId="88" xfId="0" applyBorder="1"/>
    <xf numFmtId="0" fontId="0" fillId="0" borderId="90" xfId="0" applyBorder="1"/>
    <xf numFmtId="0" fontId="0" fillId="0" borderId="91" xfId="0" applyBorder="1"/>
    <xf numFmtId="0" fontId="0" fillId="0" borderId="92" xfId="0" applyBorder="1"/>
    <xf numFmtId="0" fontId="0" fillId="0" borderId="17" xfId="0" applyBorder="1" applyAlignment="1">
      <alignment vertical="center"/>
    </xf>
    <xf numFmtId="0" fontId="0" fillId="0" borderId="15" xfId="0" applyBorder="1" applyAlignment="1">
      <alignment horizontal="center" vertical="center"/>
    </xf>
    <xf numFmtId="0" fontId="0" fillId="0" borderId="15" xfId="0" applyBorder="1"/>
    <xf numFmtId="0" fontId="8" fillId="19" borderId="1" xfId="0" applyFont="1" applyFill="1" applyBorder="1" applyAlignment="1">
      <alignment horizontal="center" vertical="center"/>
    </xf>
    <xf numFmtId="0" fontId="8" fillId="23" borderId="1" xfId="0" applyFont="1" applyFill="1" applyBorder="1" applyAlignment="1">
      <alignment horizontal="center" vertical="center"/>
    </xf>
    <xf numFmtId="0" fontId="1" fillId="6" borderId="8"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4" fillId="6" borderId="38" xfId="4" applyFont="1" applyFill="1" applyBorder="1" applyAlignment="1">
      <alignment horizontal="center" vertical="center" wrapText="1"/>
    </xf>
    <xf numFmtId="0" fontId="4" fillId="6" borderId="20" xfId="4" applyFont="1" applyFill="1" applyBorder="1" applyAlignment="1">
      <alignment horizontal="center" vertical="center" wrapText="1"/>
    </xf>
    <xf numFmtId="0" fontId="4" fillId="6" borderId="39" xfId="4" applyFont="1" applyFill="1" applyBorder="1" applyAlignment="1">
      <alignment horizontal="center" vertical="center" wrapText="1"/>
    </xf>
    <xf numFmtId="0" fontId="4" fillId="6" borderId="18" xfId="4" applyFont="1" applyFill="1" applyBorder="1" applyAlignment="1">
      <alignment horizontal="center" vertical="center" wrapText="1"/>
    </xf>
    <xf numFmtId="0" fontId="1" fillId="6" borderId="7" xfId="0" applyFont="1" applyFill="1" applyBorder="1" applyAlignment="1">
      <alignment horizontal="center" vertical="center" wrapText="1"/>
    </xf>
    <xf numFmtId="0" fontId="8" fillId="19" borderId="8" xfId="0" applyFont="1" applyFill="1" applyBorder="1" applyAlignment="1">
      <alignment horizontal="center" vertical="center"/>
    </xf>
    <xf numFmtId="0" fontId="8" fillId="19" borderId="20" xfId="0" applyFont="1" applyFill="1" applyBorder="1" applyAlignment="1">
      <alignment horizontal="center" vertical="center"/>
    </xf>
    <xf numFmtId="0" fontId="8" fillId="19" borderId="7" xfId="0" applyFont="1" applyFill="1" applyBorder="1" applyAlignment="1">
      <alignment horizontal="center" vertical="center"/>
    </xf>
    <xf numFmtId="0" fontId="1" fillId="6" borderId="8" xfId="0" applyFont="1" applyFill="1" applyBorder="1" applyAlignment="1">
      <alignment horizontal="justify" vertical="center" wrapText="1"/>
    </xf>
    <xf numFmtId="0" fontId="1" fillId="6" borderId="20" xfId="0" applyFont="1" applyFill="1" applyBorder="1" applyAlignment="1">
      <alignment horizontal="justify" vertical="center" wrapText="1"/>
    </xf>
    <xf numFmtId="0" fontId="23" fillId="6" borderId="1" xfId="0" applyFont="1" applyFill="1" applyBorder="1" applyAlignment="1">
      <alignment horizontal="left" vertical="center" wrapText="1"/>
    </xf>
    <xf numFmtId="0" fontId="8" fillId="23" borderId="8" xfId="0" applyFont="1" applyFill="1" applyBorder="1" applyAlignment="1">
      <alignment horizontal="center" vertical="center"/>
    </xf>
    <xf numFmtId="0" fontId="8" fillId="23" borderId="20" xfId="0" applyFont="1" applyFill="1" applyBorder="1" applyAlignment="1">
      <alignment horizontal="center" vertical="center"/>
    </xf>
    <xf numFmtId="0" fontId="1" fillId="0" borderId="27" xfId="0" applyFont="1" applyBorder="1" applyAlignment="1">
      <alignment horizontal="left" vertical="top" wrapText="1"/>
    </xf>
    <xf numFmtId="0" fontId="1" fillId="0" borderId="34" xfId="0" applyFont="1" applyBorder="1" applyAlignment="1">
      <alignment horizontal="left" vertical="top" wrapText="1"/>
    </xf>
    <xf numFmtId="0" fontId="8" fillId="6" borderId="18" xfId="0" applyFont="1" applyFill="1" applyBorder="1" applyAlignment="1">
      <alignment horizontal="left" vertical="top" wrapText="1"/>
    </xf>
    <xf numFmtId="0" fontId="8" fillId="6" borderId="18" xfId="0" applyFont="1" applyFill="1" applyBorder="1" applyAlignment="1">
      <alignment horizontal="left" vertical="top"/>
    </xf>
    <xf numFmtId="0" fontId="32" fillId="6" borderId="6" xfId="0" applyFont="1" applyFill="1" applyBorder="1" applyAlignment="1">
      <alignment horizontal="left" vertical="top" wrapText="1"/>
    </xf>
    <xf numFmtId="0" fontId="18" fillId="6" borderId="6" xfId="0" applyFont="1" applyFill="1" applyBorder="1" applyAlignment="1">
      <alignment horizontal="left" vertical="top"/>
    </xf>
    <xf numFmtId="0" fontId="32" fillId="17" borderId="6" xfId="0" applyFont="1" applyFill="1" applyBorder="1" applyAlignment="1">
      <alignment horizontal="left" vertical="top" wrapText="1"/>
    </xf>
    <xf numFmtId="0" fontId="1" fillId="17" borderId="8" xfId="0" applyFont="1" applyFill="1" applyBorder="1" applyAlignment="1">
      <alignment horizontal="left" vertical="top"/>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22" borderId="27" xfId="0" applyFont="1" applyFill="1" applyBorder="1" applyAlignment="1">
      <alignment horizontal="left" vertical="top" wrapText="1"/>
    </xf>
    <xf numFmtId="0" fontId="1" fillId="22" borderId="34" xfId="0" applyFont="1" applyFill="1" applyBorder="1" applyAlignment="1">
      <alignment horizontal="left" vertical="top"/>
    </xf>
    <xf numFmtId="0" fontId="23" fillId="22" borderId="7" xfId="0" applyFont="1" applyFill="1" applyBorder="1" applyAlignment="1">
      <alignment horizontal="left" vertical="top" wrapText="1"/>
    </xf>
    <xf numFmtId="0" fontId="19" fillId="22" borderId="6" xfId="0" applyFont="1" applyFill="1" applyBorder="1" applyAlignment="1">
      <alignment horizontal="left" vertical="top"/>
    </xf>
    <xf numFmtId="0" fontId="1" fillId="17" borderId="6" xfId="0" applyFont="1" applyFill="1" applyBorder="1" applyAlignment="1">
      <alignment horizontal="left" vertical="top" wrapText="1"/>
    </xf>
    <xf numFmtId="0" fontId="1" fillId="17" borderId="6" xfId="0" applyFont="1" applyFill="1" applyBorder="1" applyAlignment="1">
      <alignment horizontal="left" vertical="top"/>
    </xf>
    <xf numFmtId="0" fontId="1" fillId="17" borderId="27" xfId="0" applyFont="1" applyFill="1" applyBorder="1" applyAlignment="1">
      <alignment horizontal="left" vertical="top" wrapText="1"/>
    </xf>
    <xf numFmtId="0" fontId="1" fillId="17" borderId="34" xfId="0" applyFont="1" applyFill="1" applyBorder="1" applyAlignment="1">
      <alignment horizontal="left" vertical="top"/>
    </xf>
    <xf numFmtId="0" fontId="1" fillId="0" borderId="34" xfId="0" applyFont="1" applyBorder="1" applyAlignment="1">
      <alignment horizontal="left" vertical="top"/>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0" fillId="6" borderId="6" xfId="0" applyFill="1" applyBorder="1" applyAlignment="1">
      <alignment horizontal="center" vertical="center" wrapText="1"/>
    </xf>
    <xf numFmtId="14" fontId="0" fillId="0" borderId="6" xfId="0" applyNumberFormat="1" applyBorder="1" applyAlignment="1">
      <alignment horizontal="center" vertical="center" wrapText="1"/>
    </xf>
    <xf numFmtId="0" fontId="82" fillId="0" borderId="6" xfId="4" applyFill="1" applyBorder="1" applyAlignment="1">
      <alignment horizontal="center" vertical="center" wrapText="1"/>
    </xf>
    <xf numFmtId="0" fontId="4" fillId="0" borderId="6" xfId="4" applyFont="1" applyFill="1" applyBorder="1" applyAlignment="1">
      <alignment horizontal="center" vertical="center" wrapText="1"/>
    </xf>
    <xf numFmtId="0" fontId="0" fillId="0" borderId="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19" fillId="6" borderId="49" xfId="0" applyFont="1" applyFill="1" applyBorder="1" applyAlignment="1">
      <alignment horizontal="center" vertical="center"/>
    </xf>
    <xf numFmtId="0" fontId="19" fillId="6" borderId="46" xfId="0" applyFont="1" applyFill="1" applyBorder="1" applyAlignment="1">
      <alignment horizontal="center" vertical="center"/>
    </xf>
    <xf numFmtId="0" fontId="0" fillId="6" borderId="8" xfId="0" applyFill="1" applyBorder="1" applyAlignment="1">
      <alignment horizontal="center" vertical="center" wrapText="1"/>
    </xf>
    <xf numFmtId="0" fontId="0" fillId="6" borderId="20" xfId="0" applyFill="1" applyBorder="1" applyAlignment="1">
      <alignment horizontal="center" vertical="center" wrapText="1"/>
    </xf>
    <xf numFmtId="0" fontId="0" fillId="0" borderId="0" xfId="0" applyAlignment="1">
      <alignment horizontal="left" vertical="top" wrapText="1"/>
    </xf>
    <xf numFmtId="0" fontId="0" fillId="0" borderId="20" xfId="0" applyBorder="1" applyAlignment="1">
      <alignment horizontal="left" vertical="top" wrapText="1"/>
    </xf>
    <xf numFmtId="9" fontId="0" fillId="0" borderId="6" xfId="0" applyNumberForma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left" vertical="top"/>
    </xf>
    <xf numFmtId="14" fontId="0" fillId="6" borderId="10" xfId="0" applyNumberFormat="1" applyFill="1" applyBorder="1" applyAlignment="1">
      <alignment horizontal="center" vertical="center" wrapText="1"/>
    </xf>
    <xf numFmtId="0" fontId="23" fillId="6" borderId="6" xfId="0" applyFont="1" applyFill="1" applyBorder="1" applyAlignment="1">
      <alignment horizontal="center" vertical="center" wrapText="1"/>
    </xf>
    <xf numFmtId="0" fontId="34" fillId="6" borderId="6" xfId="0" applyFont="1" applyFill="1" applyBorder="1" applyAlignment="1">
      <alignment horizontal="center" vertical="center" wrapText="1"/>
    </xf>
    <xf numFmtId="0" fontId="19" fillId="6" borderId="16" xfId="0" applyFont="1" applyFill="1" applyBorder="1" applyAlignment="1">
      <alignment horizontal="center" vertical="center"/>
    </xf>
    <xf numFmtId="0" fontId="19" fillId="6" borderId="63" xfId="0" applyFont="1" applyFill="1" applyBorder="1" applyAlignment="1">
      <alignment horizontal="center" vertical="center"/>
    </xf>
    <xf numFmtId="0" fontId="42" fillId="6" borderId="6" xfId="0" applyFont="1" applyFill="1" applyBorder="1" applyAlignment="1">
      <alignment horizontal="left" vertical="top" wrapText="1"/>
    </xf>
    <xf numFmtId="0" fontId="23" fillId="6" borderId="16" xfId="0" applyFont="1" applyFill="1" applyBorder="1" applyAlignment="1">
      <alignment horizontal="left" vertical="center" wrapText="1"/>
    </xf>
    <xf numFmtId="0" fontId="23" fillId="6" borderId="15" xfId="0" applyFont="1" applyFill="1" applyBorder="1" applyAlignment="1">
      <alignment horizontal="left" vertical="center" wrapText="1"/>
    </xf>
    <xf numFmtId="165" fontId="0" fillId="0" borderId="41" xfId="1" applyFont="1" applyBorder="1" applyAlignment="1">
      <alignment horizontal="center" vertical="center" wrapText="1"/>
    </xf>
    <xf numFmtId="165" fontId="0" fillId="0" borderId="47" xfId="1" applyFont="1" applyBorder="1" applyAlignment="1">
      <alignment horizontal="center" vertical="center" wrapText="1"/>
    </xf>
    <xf numFmtId="165" fontId="0" fillId="0" borderId="9" xfId="1" applyFont="1" applyBorder="1" applyAlignment="1">
      <alignment horizontal="center" vertical="center" wrapText="1"/>
    </xf>
    <xf numFmtId="165" fontId="0" fillId="0" borderId="6" xfId="0" applyNumberFormat="1" applyBorder="1" applyAlignment="1">
      <alignment horizontal="center" vertical="center" wrapText="1"/>
    </xf>
    <xf numFmtId="14" fontId="19" fillId="6" borderId="8" xfId="0" applyNumberFormat="1" applyFont="1" applyFill="1" applyBorder="1" applyAlignment="1">
      <alignment horizontal="center" vertical="center"/>
    </xf>
    <xf numFmtId="14" fontId="19" fillId="6" borderId="20" xfId="0" applyNumberFormat="1" applyFont="1" applyFill="1" applyBorder="1" applyAlignment="1">
      <alignment horizontal="center" vertical="center"/>
    </xf>
    <xf numFmtId="9" fontId="0" fillId="0" borderId="8" xfId="0" applyNumberFormat="1" applyBorder="1" applyAlignment="1">
      <alignment horizontal="center" vertical="center" wrapText="1"/>
    </xf>
    <xf numFmtId="9" fontId="0" fillId="0" borderId="20" xfId="0" applyNumberFormat="1" applyBorder="1" applyAlignment="1">
      <alignment horizontal="center" vertical="center" wrapText="1"/>
    </xf>
    <xf numFmtId="0" fontId="5" fillId="0" borderId="8" xfId="0" applyFont="1" applyBorder="1" applyAlignment="1">
      <alignment horizontal="left" vertical="top" wrapText="1"/>
    </xf>
    <xf numFmtId="0" fontId="5" fillId="0" borderId="7" xfId="0" applyFont="1" applyBorder="1" applyAlignment="1">
      <alignment horizontal="left" vertical="top"/>
    </xf>
    <xf numFmtId="10" fontId="0" fillId="0" borderId="8" xfId="2" applyNumberFormat="1" applyFont="1" applyBorder="1" applyAlignment="1">
      <alignment horizontal="center" vertical="center" wrapText="1"/>
    </xf>
    <xf numFmtId="10" fontId="0" fillId="0" borderId="7" xfId="2" applyNumberFormat="1" applyFont="1" applyBorder="1" applyAlignment="1">
      <alignment horizontal="center" vertical="center" wrapText="1"/>
    </xf>
    <xf numFmtId="165" fontId="0" fillId="0" borderId="8" xfId="1" applyFont="1" applyBorder="1" applyAlignment="1">
      <alignment horizontal="center" vertical="center" wrapText="1"/>
    </xf>
    <xf numFmtId="165" fontId="0" fillId="0" borderId="20" xfId="1" applyFont="1" applyBorder="1" applyAlignment="1">
      <alignment horizontal="center" vertical="center" wrapText="1"/>
    </xf>
    <xf numFmtId="165" fontId="0" fillId="0" borderId="8" xfId="0" applyNumberFormat="1" applyBorder="1" applyAlignment="1">
      <alignment horizontal="center" vertical="center" wrapText="1"/>
    </xf>
    <xf numFmtId="165" fontId="0" fillId="0" borderId="20" xfId="0" applyNumberFormat="1" applyBorder="1" applyAlignment="1">
      <alignment horizontal="center" vertical="center" wrapText="1"/>
    </xf>
    <xf numFmtId="0" fontId="0" fillId="6" borderId="7" xfId="0" applyFill="1" applyBorder="1" applyAlignment="1">
      <alignment horizontal="center" vertical="center" wrapText="1"/>
    </xf>
    <xf numFmtId="14" fontId="0" fillId="0" borderId="8" xfId="0" applyNumberFormat="1" applyBorder="1" applyAlignment="1">
      <alignment horizontal="center" vertical="center" wrapText="1"/>
    </xf>
    <xf numFmtId="14" fontId="0" fillId="0" borderId="7" xfId="0" applyNumberForma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4" fillId="0" borderId="8" xfId="4" applyFont="1" applyBorder="1" applyAlignment="1">
      <alignment horizontal="center" vertical="center" wrapText="1"/>
    </xf>
    <xf numFmtId="0" fontId="4" fillId="0" borderId="7" xfId="4" applyFont="1" applyBorder="1" applyAlignment="1">
      <alignment horizontal="center" vertical="center" wrapText="1"/>
    </xf>
    <xf numFmtId="0" fontId="82" fillId="0" borderId="8" xfId="4" applyBorder="1" applyAlignment="1">
      <alignment horizontal="center" vertical="center" wrapText="1"/>
    </xf>
    <xf numFmtId="0" fontId="82" fillId="0" borderId="7" xfId="4" applyBorder="1" applyAlignment="1">
      <alignment horizontal="center" vertical="center" wrapText="1"/>
    </xf>
    <xf numFmtId="0" fontId="0" fillId="0" borderId="8" xfId="0" applyBorder="1" applyAlignment="1">
      <alignment horizontal="left" vertical="top" wrapText="1"/>
    </xf>
    <xf numFmtId="0" fontId="0" fillId="0" borderId="7" xfId="0" applyBorder="1" applyAlignment="1">
      <alignment horizontal="left" vertical="top"/>
    </xf>
    <xf numFmtId="0" fontId="81" fillId="0" borderId="8" xfId="0" applyFont="1" applyBorder="1" applyAlignment="1">
      <alignment horizontal="left" vertical="top" wrapText="1"/>
    </xf>
    <xf numFmtId="0" fontId="42" fillId="0" borderId="7" xfId="0" applyFont="1" applyBorder="1" applyAlignment="1">
      <alignment horizontal="left" vertical="top" wrapText="1"/>
    </xf>
    <xf numFmtId="0" fontId="23" fillId="0" borderId="0" xfId="0" applyFont="1" applyAlignment="1">
      <alignment vertical="center" wrapText="1"/>
    </xf>
    <xf numFmtId="0" fontId="0" fillId="0" borderId="7" xfId="0" applyBorder="1" applyAlignment="1">
      <alignment horizontal="left" vertical="top" wrapText="1"/>
    </xf>
    <xf numFmtId="165" fontId="0" fillId="0" borderId="7" xfId="1" applyFont="1" applyBorder="1" applyAlignment="1">
      <alignment horizontal="center" vertical="center" wrapText="1"/>
    </xf>
    <xf numFmtId="165" fontId="0" fillId="0" borderId="7" xfId="0" applyNumberFormat="1" applyBorder="1" applyAlignment="1">
      <alignment horizontal="center" vertical="center" wrapText="1"/>
    </xf>
    <xf numFmtId="9" fontId="0" fillId="0" borderId="7" xfId="0" applyNumberFormat="1" applyBorder="1" applyAlignment="1">
      <alignment horizontal="center" vertical="center" wrapText="1"/>
    </xf>
    <xf numFmtId="0" fontId="0" fillId="0" borderId="16" xfId="0" applyBorder="1" applyAlignment="1">
      <alignment horizontal="center" vertical="center" wrapText="1"/>
    </xf>
    <xf numFmtId="0" fontId="0" fillId="0" borderId="63" xfId="0" applyBorder="1" applyAlignment="1">
      <alignment horizontal="center" vertical="center" wrapText="1"/>
    </xf>
    <xf numFmtId="0" fontId="0" fillId="0" borderId="15" xfId="0" applyBorder="1" applyAlignment="1">
      <alignment horizontal="center" vertical="center"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9" fontId="0" fillId="0" borderId="41" xfId="0" applyNumberFormat="1" applyBorder="1" applyAlignment="1">
      <alignment horizontal="center" vertical="center" wrapText="1"/>
    </xf>
    <xf numFmtId="9" fontId="0" fillId="0" borderId="47" xfId="0" applyNumberFormat="1" applyBorder="1" applyAlignment="1">
      <alignment horizontal="center" vertical="center" wrapText="1"/>
    </xf>
    <xf numFmtId="0" fontId="0" fillId="0" borderId="80" xfId="0" applyBorder="1" applyAlignment="1">
      <alignment horizontal="center" vertical="center" wrapText="1"/>
    </xf>
    <xf numFmtId="14" fontId="0" fillId="0" borderId="4" xfId="0" applyNumberFormat="1" applyBorder="1" applyAlignment="1">
      <alignment horizontal="center" vertical="center" wrapText="1"/>
    </xf>
    <xf numFmtId="14" fontId="0" fillId="0" borderId="35" xfId="0" applyNumberFormat="1" applyBorder="1" applyAlignment="1">
      <alignment horizontal="center" vertical="center" wrapText="1"/>
    </xf>
    <xf numFmtId="0" fontId="0" fillId="0" borderId="4" xfId="0" applyBorder="1" applyAlignment="1">
      <alignment horizontal="center" vertical="center" wrapText="1"/>
    </xf>
    <xf numFmtId="0" fontId="0" fillId="0" borderId="35" xfId="0" applyBorder="1" applyAlignment="1">
      <alignment horizontal="center" vertical="center" wrapText="1"/>
    </xf>
    <xf numFmtId="0" fontId="0" fillId="0" borderId="79" xfId="0" applyBorder="1" applyAlignment="1">
      <alignment horizontal="center" vertical="center" wrapText="1"/>
    </xf>
    <xf numFmtId="0" fontId="0" fillId="0" borderId="46" xfId="0" applyBorder="1" applyAlignment="1">
      <alignment horizontal="center" vertical="center" wrapText="1"/>
    </xf>
    <xf numFmtId="9" fontId="0" fillId="0" borderId="11" xfId="2" applyFont="1" applyFill="1" applyBorder="1" applyAlignment="1">
      <alignment horizontal="center" vertical="center" wrapText="1"/>
    </xf>
    <xf numFmtId="9" fontId="0" fillId="0" borderId="13" xfId="2" applyFont="1" applyFill="1" applyBorder="1" applyAlignment="1">
      <alignment horizontal="center" vertical="center" wrapText="1"/>
    </xf>
    <xf numFmtId="165" fontId="0" fillId="0" borderId="49" xfId="1" applyFont="1" applyBorder="1" applyAlignment="1">
      <alignment horizontal="center" vertical="center" wrapText="1"/>
    </xf>
    <xf numFmtId="165" fontId="0" fillId="0" borderId="46" xfId="1" applyFont="1" applyBorder="1" applyAlignment="1">
      <alignment horizontal="center" vertical="center" wrapText="1"/>
    </xf>
    <xf numFmtId="165" fontId="0" fillId="0" borderId="49" xfId="0" applyNumberFormat="1" applyBorder="1" applyAlignment="1">
      <alignment horizontal="center" vertical="center" wrapText="1"/>
    </xf>
    <xf numFmtId="165" fontId="0" fillId="0" borderId="46" xfId="0" applyNumberFormat="1" applyBorder="1" applyAlignment="1">
      <alignment horizontal="center" vertical="center" wrapText="1"/>
    </xf>
    <xf numFmtId="0" fontId="0" fillId="6" borderId="4" xfId="0" applyFill="1" applyBorder="1" applyAlignment="1">
      <alignment horizontal="center" vertical="center" wrapText="1"/>
    </xf>
    <xf numFmtId="0" fontId="0" fillId="6" borderId="35" xfId="0" applyFill="1" applyBorder="1" applyAlignment="1">
      <alignment horizontal="center" vertical="center" wrapText="1"/>
    </xf>
    <xf numFmtId="166" fontId="0" fillId="0" borderId="3" xfId="3" applyFont="1" applyBorder="1" applyAlignment="1">
      <alignment horizontal="center" vertical="center" wrapText="1"/>
    </xf>
    <xf numFmtId="0" fontId="0" fillId="0" borderId="2" xfId="0" applyBorder="1" applyAlignment="1">
      <alignment horizontal="center" vertical="center"/>
    </xf>
    <xf numFmtId="164" fontId="0" fillId="0" borderId="1" xfId="0" applyNumberFormat="1" applyBorder="1" applyAlignment="1">
      <alignment horizontal="center" vertical="center" wrapText="1"/>
    </xf>
    <xf numFmtId="0" fontId="0" fillId="0" borderId="16" xfId="0" applyBorder="1" applyAlignment="1">
      <alignment vertical="center"/>
    </xf>
    <xf numFmtId="0" fontId="0" fillId="0" borderId="15" xfId="0" applyBorder="1" applyAlignment="1">
      <alignment vertical="center"/>
    </xf>
    <xf numFmtId="14" fontId="0" fillId="0" borderId="2" xfId="0" applyNumberFormat="1" applyBorder="1" applyAlignment="1">
      <alignment horizontal="center" vertical="center"/>
    </xf>
    <xf numFmtId="0" fontId="0" fillId="6" borderId="2" xfId="0"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6"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1" fillId="0" borderId="16" xfId="0" applyFont="1" applyBorder="1" applyAlignment="1">
      <alignment horizontal="center" vertical="center" wrapText="1"/>
    </xf>
    <xf numFmtId="0" fontId="1" fillId="0" borderId="63" xfId="0" applyFont="1" applyBorder="1" applyAlignment="1">
      <alignment horizontal="center" vertical="center" wrapText="1"/>
    </xf>
    <xf numFmtId="0" fontId="79" fillId="0" borderId="3" xfId="0" applyFont="1" applyBorder="1" applyAlignment="1">
      <alignment horizontal="center" vertical="center" wrapText="1"/>
    </xf>
    <xf numFmtId="14" fontId="23" fillId="0" borderId="2" xfId="0" applyNumberFormat="1" applyFont="1" applyBorder="1" applyAlignment="1">
      <alignment horizontal="center" vertical="center"/>
    </xf>
    <xf numFmtId="14" fontId="0" fillId="0" borderId="1" xfId="0" applyNumberFormat="1" applyBorder="1" applyAlignment="1">
      <alignment horizontal="center" vertical="center" wrapText="1"/>
    </xf>
    <xf numFmtId="0" fontId="0" fillId="0" borderId="17" xfId="0" applyBorder="1" applyAlignment="1">
      <alignment horizontal="center" vertical="center"/>
    </xf>
    <xf numFmtId="14" fontId="0" fillId="0" borderId="41" xfId="0" applyNumberFormat="1" applyBorder="1" applyAlignment="1">
      <alignment horizontal="center" vertical="center" wrapText="1"/>
    </xf>
    <xf numFmtId="14" fontId="0" fillId="0" borderId="47" xfId="0" applyNumberFormat="1" applyBorder="1" applyAlignment="1">
      <alignment horizontal="center" vertical="center" wrapText="1"/>
    </xf>
    <xf numFmtId="0" fontId="0" fillId="0" borderId="2" xfId="0" applyBorder="1" applyAlignment="1">
      <alignment horizontal="center" vertical="center" wrapText="1"/>
    </xf>
    <xf numFmtId="0" fontId="4" fillId="0" borderId="1" xfId="4" applyFont="1" applyBorder="1" applyAlignment="1">
      <alignment horizontal="center" vertical="center" wrapText="1"/>
    </xf>
    <xf numFmtId="14" fontId="0" fillId="0" borderId="1" xfId="0" applyNumberFormat="1" applyBorder="1" applyAlignment="1">
      <alignment horizontal="center" vertical="center"/>
    </xf>
    <xf numFmtId="0" fontId="0" fillId="0" borderId="86" xfId="0" applyNumberFormat="1" applyBorder="1"/>
    <xf numFmtId="0" fontId="0" fillId="0" borderId="89" xfId="0" applyNumberFormat="1" applyBorder="1"/>
    <xf numFmtId="0" fontId="0" fillId="0" borderId="93" xfId="0" applyNumberFormat="1" applyBorder="1"/>
    <xf numFmtId="0" fontId="0" fillId="0" borderId="0" xfId="0" applyAlignment="1"/>
  </cellXfs>
  <cellStyles count="5">
    <cellStyle name="Hipervínculo" xfId="4" builtinId="8"/>
    <cellStyle name="Moneda" xfId="3" builtinId="4"/>
    <cellStyle name="Moneda [0]" xfId="1" builtinId="7"/>
    <cellStyle name="Normal" xfId="0" builtinId="0"/>
    <cellStyle name="Porcentaje" xfId="2" builtinId="5"/>
  </cellStyles>
  <dxfs count="349">
    <dxf>
      <font>
        <b val="0"/>
        <i val="0"/>
        <strike val="0"/>
        <condense val="0"/>
        <extend val="0"/>
        <outline val="0"/>
        <shadow val="0"/>
        <u val="none"/>
        <vertAlign val="baseline"/>
        <sz val="11"/>
        <color theme="1"/>
        <name val="Calibri"/>
        <scheme val="none"/>
      </font>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alignment horizontal="general" vertical="bottom"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none"/>
      </font>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none"/>
      </font>
      <fill>
        <patternFill patternType="solid">
          <fgColor indexed="64"/>
          <bgColor theme="4" tint="0.39997558519241921"/>
        </patternFill>
      </fill>
      <alignment horizontal="general" vertical="bottom"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auto="1"/>
        <name val="Calibri"/>
        <scheme val="none"/>
      </font>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bottom"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none"/>
      </font>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none"/>
      </font>
      <fill>
        <patternFill patternType="solid">
          <fgColor indexed="64"/>
          <bgColor theme="4" tint="0.39997558519241921"/>
        </patternFill>
      </fill>
      <alignment horizontal="general" vertical="bottom"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double">
          <color theme="4"/>
        </bottom>
      </border>
    </dxf>
    <dxf>
      <font>
        <b/>
        <i val="0"/>
        <strike val="0"/>
        <condense val="0"/>
        <extend val="0"/>
        <outline val="0"/>
        <shadow val="0"/>
        <u val="none"/>
        <vertAlign val="baseline"/>
        <sz val="11"/>
        <color auto="1"/>
        <name val="Calibri"/>
        <scheme val="none"/>
      </font>
      <fill>
        <patternFill patternType="solid">
          <fgColor indexed="64"/>
          <bgColor theme="4" tint="0.39997558519241921"/>
        </patternFill>
      </fill>
      <alignment horizontal="general" vertical="bottom"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auto="1"/>
        <name val="Calibri"/>
        <scheme val="none"/>
      </font>
      <fill>
        <patternFill patternType="solid">
          <fgColor indexed="64"/>
          <bgColor theme="4" tint="0.39997558519241921"/>
        </patternFill>
      </fill>
      <alignment horizontal="general" vertical="bottom" textRotation="0" wrapText="0" indent="0" justifyLastLine="0" shrinkToFit="0" readingOrder="0"/>
    </dxf>
    <dxf>
      <font>
        <color rgb="FF9C0006"/>
      </font>
      <fill>
        <patternFill>
          <bgColor rgb="FFFFC7CE"/>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none"/>
      </font>
      <numFmt numFmtId="171" formatCode="_-* #,##0_-;\-* #,##0_-;_-* &quot;-&quot;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84" formatCode="d/m/yyyy"/>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 formatCode="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numFmt numFmtId="165" formatCode="_-&quot;$&quot;\ * #,##0_-;\-&quot;$&quot;\ * #,##0_-;_-&quot;$&quot;\ *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dxf>
    <dxf>
      <font>
        <strike val="0"/>
        <outline val="0"/>
        <shadow val="0"/>
        <vertAlign val="baseline"/>
        <sz val="11"/>
        <name val="Calibri"/>
        <scheme val="none"/>
      </font>
      <fill>
        <patternFill>
          <bgColor theme="0"/>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fill>
        <patternFill>
          <bgColor theme="0"/>
        </patternFill>
      </fill>
      <alignment horizontal="center" vertical="center" textRotation="0" indent="0" justifyLastLine="0" shrinkToFit="0" readingOrder="0"/>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1" formatCode="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2" formatCode="0.0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color auto="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vertAlign val="baseline"/>
        <sz val="11"/>
        <name val="Calibri"/>
        <scheme val="none"/>
      </font>
      <fill>
        <patternFill>
          <bgColor rgb="FFFFFFFF"/>
        </patternFill>
      </fill>
      <alignment horizontal="center" vertical="center" textRotation="0" indent="0" justifyLastLine="0" shrinkToFit="0" readingOrder="0"/>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none"/>
      </font>
      <numFmt numFmtId="171" formatCode="_-* #,##0_-;\-* #,##0_-;_-* &quot;-&quot;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71" formatCode="_-* #,##0_-;\-* #,##0_-;_-* &quot;-&quot;_-;_-@"/>
      <fill>
        <patternFill>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84" formatCode="d/m/yyyy"/>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 formatCode="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fill>
        <patternFill>
          <bgColor theme="0"/>
        </patternFill>
      </fill>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dxf>
    <dxf>
      <font>
        <strike val="0"/>
        <outline val="0"/>
        <shadow val="0"/>
        <vertAlign val="baseline"/>
        <sz val="11"/>
        <name val="Calibri"/>
        <scheme val="none"/>
      </font>
      <fill>
        <patternFill>
          <bgColor theme="0"/>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bgColor theme="5" tint="0.79998168889431442"/>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fill>
        <patternFill>
          <bgColor theme="0"/>
        </patternFill>
      </fill>
      <alignment horizontal="center" vertical="center" textRotation="0" indent="0" justifyLastLine="0" shrinkToFit="0" readingOrder="0"/>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1" formatCode="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2" formatCode="0.0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color auto="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vertAlign val="baseline"/>
        <sz val="11"/>
        <name val="Calibri"/>
        <scheme val="none"/>
      </font>
      <fill>
        <patternFill>
          <bgColor rgb="FFFFFFFF"/>
        </patternFill>
      </fill>
      <alignment horizontal="center" vertical="center" textRotation="0" indent="0" justifyLastLine="0" shrinkToFit="0" readingOrder="0"/>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none"/>
      </font>
      <numFmt numFmtId="171" formatCode="_-* #,##0_-;\-* #,##0_-;_-* &quot;-&quot;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dxf>
    <dxf>
      <font>
        <strike val="0"/>
        <outline val="0"/>
        <shadow val="0"/>
        <vertAlign val="baseline"/>
        <sz val="11"/>
        <name val="Calibri"/>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 formatCode="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70" formatCode="_-&quot;$&quot;* #,##0.00_-;\-&quot;$&quot;* #,##0.00_-;_-&quot;$&quot;* &quot;-&quot;??_-;_-@"/>
      <fill>
        <patternFill>
          <bgColor theme="0"/>
        </patternFill>
      </fill>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numFmt numFmtId="170" formatCode="_-&quot;$&quot;* #,##0.00_-;\-&quot;$&quot;* #,##0.00_-;_-&quot;$&quot;* &quot;-&quot;??_-;_-@"/>
      <fill>
        <patternFill>
          <bgColor theme="0"/>
        </patternFill>
      </fill>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numFmt numFmtId="173" formatCode="&quot;$&quot;#,##0"/>
    </dxf>
    <dxf>
      <font>
        <strike val="0"/>
        <outline val="0"/>
        <shadow val="0"/>
        <vertAlign val="baseline"/>
        <sz val="11"/>
        <name val="Calibri"/>
        <scheme val="none"/>
      </font>
      <fill>
        <patternFill>
          <bgColor theme="0"/>
        </patternFill>
      </fill>
      <alignment horizontal="center" vertical="center" textRotation="0" indent="0" justifyLastLine="0" shrinkToFit="0" readingOrder="0"/>
    </dxf>
    <dxf>
      <font>
        <strike val="0"/>
        <outline val="0"/>
        <shadow val="0"/>
        <vertAlign val="baseline"/>
        <sz val="11"/>
        <name val="Calibri"/>
        <scheme val="none"/>
      </font>
      <fill>
        <patternFill>
          <bgColor theme="0"/>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numFmt numFmtId="175" formatCode="_-&quot;$&quot;* #,##0_-;\-&quot;$&quot;* #,##0_-;_-&quot;$&quot;* &quot;-&quot;??_-;_-@"/>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0DAE4"/>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patternType="solid">
          <fgColor indexed="64"/>
          <bgColor rgb="FFF0DAE4"/>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fill>
        <patternFill>
          <bgColor theme="0"/>
        </patternFill>
      </fill>
      <alignment horizontal="center" vertical="center" textRotation="0" indent="0" justifyLastLine="0" shrinkToFit="0" readingOrder="0"/>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1" formatCode="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2" formatCode="0.0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FF"/>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color auto="1"/>
        <name val="Calibri"/>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none"/>
      </font>
      <numFmt numFmtId="171" formatCode="_-* #,##0_-;\-* #,##0_-;_-* &quot;-&quot;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71" formatCode="_-* #,##0_-;\-* #,##0_-;_-* &quot;-&quot;_-;_-@"/>
      <fill>
        <patternFill>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84" formatCode="d/m/yyyy"/>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 formatCode="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6"/>
        <color auto="1"/>
        <name val="Calibri"/>
        <scheme val="none"/>
      </font>
      <fill>
        <patternFill>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scheme val="none"/>
      </font>
      <fill>
        <patternFill>
          <bgColor theme="0"/>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bgColor theme="5" tint="0.79998168889431442"/>
        </patternFill>
      </fill>
    </dxf>
    <dxf>
      <font>
        <b val="0"/>
        <i val="0"/>
        <strike val="0"/>
        <condense val="0"/>
        <extend val="0"/>
        <outline val="0"/>
        <shadow val="0"/>
        <u val="none"/>
        <vertAlign val="baseline"/>
        <sz val="11"/>
        <color auto="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9" formatCode="_-&quot;$&quot;* #,##0_-;\-&quot;$&quot;* #,##0_-;_-&quot;$&quot;* &quot;-&quot;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rgb="FFF0DAE4"/>
        </patternFill>
      </fill>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patternType="solid">
          <fgColor indexed="64"/>
          <bgColor rgb="FFF0DAE4"/>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fill>
        <patternFill>
          <bgColor theme="0"/>
        </patternFill>
      </fill>
      <alignment horizontal="center" vertical="center" textRotation="0" indent="0" justifyLastLine="0" shrinkToFit="0" readingOrder="0"/>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1" formatCode="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2" formatCode="0.0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color auto="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rgb="FF000000"/>
        </top>
      </border>
    </dxf>
    <dxf>
      <border>
        <bottom style="medium">
          <color indexed="64"/>
        </bottom>
      </border>
    </dxf>
    <dxf>
      <border diagonalUp="0" diagonalDown="0">
        <left style="thin">
          <color rgb="FF000000"/>
        </left>
        <right style="thin">
          <color rgb="FF000000"/>
        </right>
        <top style="thin">
          <color rgb="FF000000"/>
        </top>
        <bottom style="thin">
          <color rgb="FF000000"/>
        </bottom>
      </border>
    </dxf>
    <dxf>
      <font>
        <b val="0"/>
        <strike val="0"/>
        <outline val="0"/>
        <shadow val="0"/>
        <vertAlign val="baseline"/>
        <sz val="11"/>
        <name val="Calibri"/>
        <scheme val="none"/>
      </font>
      <fill>
        <patternFill>
          <bgColor rgb="FFFFFFFF"/>
        </patternFill>
      </fill>
      <alignment horizontal="center" vertical="center" textRotation="0" indent="0" justifyLastLine="0" shrinkToFit="0" readingOrder="0"/>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none"/>
      </font>
      <numFmt numFmtId="171" formatCode="_-* #,##0_-;\-* #,##0_-;_-* &quot;-&quot;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71" formatCode="_-* #,##0_-;\-* #,##0_-;_-* &quot;-&quot;_-;_-@"/>
      <fill>
        <patternFill>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84" formatCode="d/m/yyyy"/>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fill>
        <patternFill patternType="solid">
          <fgColor indexed="64"/>
          <bgColor rgb="FFFF0000"/>
        </patternFill>
      </fill>
    </dxf>
    <dxf>
      <font>
        <strike val="0"/>
        <outline val="0"/>
        <shadow val="0"/>
        <vertAlign val="baseline"/>
        <sz val="11"/>
      </font>
      <fill>
        <patternFill patternType="solid">
          <fgColor indexed="64"/>
          <bgColor rgb="FFFF0000"/>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1"/>
      </font>
      <fill>
        <patternFill patternType="solid">
          <fgColor indexed="64"/>
          <bgColor rgb="FFFF0000"/>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1"/>
      </font>
      <numFmt numFmtId="1" formatCode="0"/>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vertAlign val="baseline"/>
        <sz val="11"/>
        <name val="Calibri"/>
        <scheme val="none"/>
      </font>
      <fill>
        <patternFill>
          <bgColor theme="0"/>
        </patternFill>
      </fill>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strike val="0"/>
        <outline val="0"/>
        <shadow val="0"/>
        <vertAlign val="baseline"/>
        <sz val="11"/>
        <name val="Calibri"/>
        <scheme val="none"/>
      </font>
      <numFmt numFmtId="14" formatCode="0.00%"/>
      <fill>
        <patternFill>
          <bgColor theme="0"/>
        </patternFill>
      </fill>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170" formatCode="_-&quot;$&quot;* #,##0.00_-;\-&quot;$&quot;* #,##0.00_-;_-&quot;$&quot;* &quot;-&quot;??_-;_-@"/>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vertAlign val="baseline"/>
        <sz val="11"/>
        <color auto="1"/>
        <name val="Calibri"/>
        <scheme val="none"/>
      </font>
      <fill>
        <patternFill patternType="solid">
          <fgColor indexed="64"/>
          <bgColor rgb="FFFFFFFF"/>
        </patternFill>
      </fill>
      <alignment horizontal="left"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strike val="0"/>
        <outline val="0"/>
        <shadow val="0"/>
        <vertAlign val="baseline"/>
        <sz val="11"/>
        <color auto="1"/>
        <name val="Calibri"/>
        <scheme val="none"/>
      </font>
      <numFmt numFmtId="13" formatCode="0%"/>
      <fill>
        <patternFill patternType="solid">
          <fgColor indexed="64"/>
          <bgColor rgb="FFFFFFFF"/>
        </patternFill>
      </fill>
      <alignment horizontal="left"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78" formatCode="_-[$$-240A]\ * #,##0.00_-;\-[$$-240A]\ * #,##0.00_-;_-[$$-240A]\ * &quot;-&quot;??_-;_-@_-"/>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vertAlign val="baseline"/>
        <sz val="11"/>
        <color auto="1"/>
        <name val="Calibri"/>
        <scheme val="none"/>
      </font>
      <numFmt numFmtId="178" formatCode="_-[$$-240A]\ * #,##0.00_-;\-[$$-240A]\ * #,##0.00_-;_-[$$-240A]\ * &quot;-&quot;??_-;_-@_-"/>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auto="1"/>
        <name val="Calibri"/>
        <scheme val="none"/>
      </font>
      <numFmt numFmtId="185" formatCode="d/mm/yyyy"/>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border>
    </dxf>
    <dxf>
      <font>
        <b val="0"/>
        <i val="0"/>
        <strike val="0"/>
        <condense val="0"/>
        <extend val="0"/>
        <outline val="0"/>
        <shadow val="0"/>
        <u val="none"/>
        <vertAlign val="baseline"/>
        <sz val="11"/>
        <color auto="1"/>
        <name val="Calibri"/>
        <scheme val="none"/>
      </font>
      <numFmt numFmtId="185" formatCode="d/mm/yyyy"/>
      <fill>
        <patternFill patternType="solid">
          <fgColor indexed="64"/>
          <bgColor rgb="FFF0DAE4"/>
        </patternFill>
      </fill>
      <alignment horizontal="left" vertical="center" textRotation="0" wrapText="1" indent="0" justifyLastLine="0" shrinkToFit="0" readingOrder="0"/>
      <border diagonalUp="0" diagonalDown="0">
        <left style="thin">
          <color indexed="64"/>
        </left>
        <right style="thin">
          <color indexed="64"/>
        </right>
        <top style="medium">
          <color indexed="64"/>
        </top>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patternType="solid">
          <fgColor indexed="64"/>
          <bgColor rgb="FFF0DAE4"/>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scheme val="none"/>
      </font>
      <numFmt numFmtId="184" formatCode="d/m/yyyy"/>
      <fill>
        <patternFill>
          <bgColor theme="0"/>
        </patternFill>
      </fill>
      <alignment horizontal="center" vertical="center" textRotation="0" indent="0" justifyLastLine="0" shrinkToFit="0" readingOrder="0"/>
    </dxf>
    <dxf>
      <font>
        <b val="0"/>
        <strike val="0"/>
        <outline val="0"/>
        <shadow val="0"/>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thin">
          <color indexed="64"/>
        </bottom>
      </border>
    </dxf>
    <dxf>
      <font>
        <b val="0"/>
        <strike val="0"/>
        <outline val="0"/>
        <shadow val="0"/>
        <vertAlign val="baseline"/>
        <sz val="16"/>
        <color auto="1"/>
        <name val="Calibri"/>
        <scheme val="none"/>
      </font>
      <fill>
        <patternFill>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auto="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numFmt numFmtId="185"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scheme val="none"/>
      </font>
      <fill>
        <patternFill>
          <bgColor theme="0"/>
        </patternFill>
      </fill>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1" formatCode="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2" formatCode="0.00"/>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color auto="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vertAlign val="baseline"/>
        <sz val="11"/>
        <name val="Calibri"/>
        <scheme val="none"/>
      </font>
      <fill>
        <patternFill>
          <bgColor rgb="FFFFFFFF"/>
        </patternFill>
      </fill>
      <alignment horizontal="center" vertical="center" textRotation="0" indent="0" justifyLastLine="0" shrinkToFit="0" readingOrder="0"/>
    </dxf>
    <dxf>
      <font>
        <b val="0"/>
        <i val="0"/>
        <strike val="0"/>
        <condense val="0"/>
        <extend val="0"/>
        <outline val="0"/>
        <shadow val="0"/>
        <u val="none"/>
        <vertAlign val="baseline"/>
        <sz val="12"/>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auto="1"/>
        <name val="Calibri"/>
        <family val="2"/>
        <scheme val="none"/>
      </font>
      <numFmt numFmtId="170" formatCode="_-&quot;$&quot;* #,##0.00_-;\-&quot;$&quot;* #,##0.00_-;_-&quot;$&quot;* &quot;-&quot;??_-;_-@"/>
      <fill>
        <patternFill patternType="solid">
          <fgColor indexed="64"/>
          <bgColor theme="0"/>
        </patternFill>
      </fill>
      <alignment horizontal="center" vertical="center" textRotation="0" wrapText="1" indent="0" justifyLastLine="0" shrinkToFit="0" readingOrder="0"/>
      <border diagonalUp="0" diagonalDown="0">
        <left/>
        <right style="thin">
          <color rgb="FF000000"/>
        </right>
        <top/>
        <bottom/>
        <vertical/>
        <horizontal/>
      </border>
    </dxf>
    <dxf>
      <font>
        <strike val="0"/>
        <outline val="0"/>
        <shadow val="0"/>
        <vertAlign val="baseline"/>
        <sz val="11"/>
        <color auto="1"/>
        <name val="Calibri"/>
        <family val="2"/>
        <scheme val="none"/>
      </font>
      <numFmt numFmtId="170" formatCode="_-&quot;$&quot;* #,##0.00_-;\-&quot;$&quot;* #,##0.00_-;_-&quot;$&quot;* &quot;-&quot;??_-;_-@"/>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vertAlign val="baseline"/>
        <sz val="11"/>
        <color auto="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bottom/>
        <vertical/>
        <horizontal/>
      </border>
    </dxf>
    <dxf>
      <font>
        <strike val="0"/>
        <outline val="0"/>
        <shadow val="0"/>
        <vertAlign val="baseline"/>
        <sz val="11"/>
        <color auto="1"/>
        <name val="Calibri"/>
        <family val="2"/>
        <scheme val="none"/>
      </font>
      <numFmt numFmtId="13" formatCode="0%"/>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strike val="0"/>
        <outline val="0"/>
        <shadow val="0"/>
        <vertAlign val="baseline"/>
        <sz val="11"/>
        <color auto="1"/>
        <name val="Calibri"/>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color auto="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vertical/>
        <horizontal/>
      </border>
    </dxf>
    <dxf>
      <font>
        <color auto="1"/>
        <family val="2"/>
      </font>
      <numFmt numFmtId="170" formatCode="_-&quot;$&quot;* #,##0.00_-;\-&quot;$&quot;* #,##0.00_-;_-&quot;$&quot;* &quot;-&quot;??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auto="1"/>
        <name val="Calibri"/>
        <family val="2"/>
        <scheme val="none"/>
      </font>
      <numFmt numFmtId="176" formatCode="_-[$$-240A]\ * #,##0_-;\-[$$-240A]\ * #,##0_-;_-[$$-240A]\ * &quot;-&quot;??_-;_-@_-"/>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76" formatCode="_-[$$-240A]\ * #,##0_-;\-[$$-240A]\ * #,##0_-;_-[$$-240A]\ * &quot;-&quot;??_-;_-@_-"/>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val="0"/>
        <outline val="0"/>
        <shadow val="0"/>
        <vertAlign val="baseline"/>
        <sz val="11"/>
        <color auto="1"/>
        <name val="Calibri"/>
        <family val="2"/>
        <scheme val="none"/>
      </font>
      <numFmt numFmtId="180" formatCode="_-[$$-240A]\ * #,##0.0_-;\-[$$-240A]\ * #,##0.0_-;_-[$$-240A]\ * &quot;-&quot;??_-;_-@_-"/>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color auto="1"/>
        <name val="Calibri"/>
        <family val="2"/>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u/>
        <vertAlign val="baseline"/>
        <sz val="11"/>
        <color theme="1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ertAlign val="baseline"/>
        <sz val="11"/>
        <color theme="1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name val="Calibri"/>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strike val="0"/>
        <outline val="0"/>
        <shadow val="0"/>
        <vertAlign val="baseline"/>
        <sz val="11"/>
        <color auto="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medium">
          <color indexed="64"/>
        </top>
        <bottom style="thin">
          <color indexed="64"/>
        </bottom>
        <vertical/>
        <horizontal/>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auto="1"/>
        <name val="Calibri"/>
        <family val="2"/>
        <scheme val="none"/>
      </font>
      <numFmt numFmtId="170" formatCode="_-&quot;$&quot;* #,##0.00_-;\-&quot;$&quot;* #,##0.00_-;_-&quot;$&quot;* &quot;-&quot;??_-;_-@"/>
      <fill>
        <patternFill patternType="solid">
          <fgColor indexed="64"/>
          <bgColor theme="0"/>
        </patternFill>
      </fill>
      <alignment horizontal="center" vertical="center" textRotation="0" wrapText="1" indent="0" justifyLastLine="0" shrinkToFit="0" readingOrder="0"/>
      <border diagonalUp="0" diagonalDown="0">
        <left/>
        <right style="thin">
          <color rgb="FF000000"/>
        </right>
        <top/>
        <bottom/>
        <vertical/>
        <horizontal/>
      </border>
    </dxf>
    <dxf>
      <font>
        <strike val="0"/>
        <outline val="0"/>
        <shadow val="0"/>
        <vertAlign val="baseline"/>
        <sz val="11"/>
        <color auto="1"/>
        <name val="Calibri"/>
        <family val="2"/>
        <scheme val="none"/>
      </font>
      <numFmt numFmtId="170" formatCode="_-&quot;$&quot;* #,##0.00_-;\-&quot;$&quot;* #,##0.00_-;_-&quot;$&quot;* &quot;-&quot;??_-;_-@"/>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vertAlign val="baseline"/>
        <sz val="11"/>
        <color auto="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bottom/>
        <vertical/>
        <horizontal/>
      </border>
    </dxf>
    <dxf>
      <font>
        <strike val="0"/>
        <outline val="0"/>
        <shadow val="0"/>
        <vertAlign val="baseline"/>
        <sz val="11"/>
        <color auto="1"/>
        <name val="Calibri"/>
        <family val="2"/>
        <scheme val="none"/>
      </font>
      <numFmt numFmtId="13" formatCode="0%"/>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strike val="0"/>
        <outline val="0"/>
        <shadow val="0"/>
        <vertAlign val="baseline"/>
        <sz val="11"/>
        <color auto="1"/>
        <name val="Calibri"/>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color auto="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vertical/>
        <horizontal/>
      </border>
    </dxf>
    <dxf>
      <font>
        <color auto="1"/>
        <family val="2"/>
      </font>
      <numFmt numFmtId="170" formatCode="_-&quot;$&quot;* #,##0.00_-;\-&quot;$&quot;* #,##0.00_-;_-&quot;$&quot;* &quot;-&quot;??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auto="1"/>
        <name val="Calibri"/>
        <family val="2"/>
        <scheme val="none"/>
      </font>
      <numFmt numFmtId="176" formatCode="_-[$$-240A]\ * #,##0_-;\-[$$-240A]\ * #,##0_-;_-[$$-240A]\ * &quot;-&quot;??_-;_-@_-"/>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76" formatCode="_-[$$-240A]\ * #,##0_-;\-[$$-240A]\ * #,##0_-;_-[$$-240A]\ * &quot;-&quot;??_-;_-@_-"/>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val="0"/>
        <outline val="0"/>
        <shadow val="0"/>
        <vertAlign val="baseline"/>
        <sz val="11"/>
        <color auto="1"/>
        <name val="Calibri"/>
        <family val="2"/>
        <scheme val="none"/>
      </font>
      <numFmt numFmtId="180" formatCode="_-[$$-240A]\ * #,##0.0_-;\-[$$-240A]\ * #,##0.0_-;_-[$$-240A]\ * &quot;-&quot;??_-;_-@_-"/>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color auto="1"/>
        <name val="Calibri"/>
        <family val="2"/>
        <scheme val="none"/>
      </font>
      <fill>
        <patternFill patternType="solid">
          <fgColor indexed="64"/>
          <bgColor rgb="FFF0DAE4"/>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color auto="1"/>
        <name val="Calibri"/>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numFmt numFmtId="184" formatCode="d/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u/>
        <vertAlign val="baseline"/>
        <sz val="11"/>
        <color theme="1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ertAlign val="baseline"/>
        <sz val="11"/>
        <color theme="1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strike val="0"/>
        <outline val="0"/>
        <shadow val="0"/>
        <vertAlign val="baseline"/>
        <sz val="1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thin">
          <color indexed="64"/>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font>
        <b/>
        <strike val="0"/>
        <outline val="0"/>
        <shadow val="0"/>
        <vertAlign val="baseline"/>
        <sz val="11"/>
        <color auto="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medium">
          <color indexed="64"/>
        </top>
        <bottom style="thin">
          <color indexed="64"/>
        </bottom>
        <vertical/>
        <horizontal/>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Calibri"/>
        <scheme val="none"/>
      </font>
      <fill>
        <patternFill patternType="solid">
          <fgColor rgb="FFFEF2CB"/>
          <bgColor rgb="FFFEF2CB"/>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colors>
    <mruColors>
      <color rgb="FF00FF00"/>
      <color rgb="FFF0DAE4"/>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48</xdr:col>
      <xdr:colOff>0</xdr:colOff>
      <xdr:row>3</xdr:row>
      <xdr:rowOff>0</xdr:rowOff>
    </xdr:from>
    <xdr:to>
      <xdr:col>48</xdr:col>
      <xdr:colOff>304800</xdr:colOff>
      <xdr:row>3</xdr:row>
      <xdr:rowOff>304800</xdr:rowOff>
    </xdr:to>
    <xdr:sp macro="" textlink="">
      <xdr:nvSpPr>
        <xdr:cNvPr id="5121" name="AutoShape 1" descr="blob:https://web.whatsapp.com/a78e8370-ff41-4352-a7af-54ef7a356402">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96935925" y="5419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48</xdr:col>
      <xdr:colOff>0</xdr:colOff>
      <xdr:row>3</xdr:row>
      <xdr:rowOff>0</xdr:rowOff>
    </xdr:from>
    <xdr:to>
      <xdr:col>48</xdr:col>
      <xdr:colOff>304800</xdr:colOff>
      <xdr:row>3</xdr:row>
      <xdr:rowOff>304800</xdr:rowOff>
    </xdr:to>
    <xdr:sp macro="" textlink="">
      <xdr:nvSpPr>
        <xdr:cNvPr id="5122" name="AutoShape 2" descr="blob:https://web.whatsapp.com/a78e8370-ff41-4352-a7af-54ef7a35640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96935925" y="5419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zoom" id="{6E0491B4-72B3-4315-BC7C-A05CF11379AB}"/>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zoom" id="{684F76A7-6BA5-4B80-B732-639F791525E6}"/>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zoom" id="{370617A4-41D4-492F-A233-AC91C43982A3}"/>
</namedSheetViews>
</file>

<file path=xl/persons/person.xml><?xml version="1.0" encoding="utf-8"?>
<personList xmlns="http://schemas.microsoft.com/office/spreadsheetml/2018/threadedcomments" xmlns:x="http://schemas.openxmlformats.org/spreadsheetml/2006/main">
  <person displayName="Juan Pablo Ortiz Martinez" id="{ED40A9BD-39A1-4C97-BF8C-DF5E47EDF0F3}" userId="juanp.ortiz@gobiernobogota.gov.co" providerId="PeoplePicker"/>
  <person displayName="Jorge Enrique Abreo Reyes" id="{7B210CF2-F685-4279-A414-F7C18C40BEDD}" userId="S::jorge.abreo@gobiernobogota.gov.co::0ce0d2e8-1678-4492-ab1e-5e0ca5c09fec" providerId="AD"/>
  <person displayName="Sandra Paola Salamanca Riaño" id="{E08AEDC4-7270-4A92-9569-249C36AB552E}" userId="S::sandra.salamanca@gobiernobogota.gov.co::776b743c-e940-414b-a770-45ceee9aa78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22.909811574071" refreshedVersion="8" recordCount="53" xr:uid="{00000000-000A-0000-FFFF-FFFF04000000}">
  <cacheSource type="worksheet">
    <worksheetSource ref="A1:B54" sheet="Hoja1"/>
  </cacheSource>
  <cacheFields count="2">
    <cacheField name="FDL" numFmtId="0">
      <sharedItems count="11">
        <s v="ENGATIVÁ"/>
        <s v="SUBA"/>
        <s v="CIUDAD BOLIVAR"/>
        <s v="FONTIBON"/>
        <s v="ANTONIO NARIÑO"/>
        <s v="TEUSAQUILLO"/>
        <s v="USAQUEN"/>
        <s v="CHAPINERO"/>
        <s v="SAN CRISTOBAL"/>
        <s v="USME"/>
        <s v="TUNJUELITO"/>
      </sharedItems>
    </cacheField>
    <cacheField name="MODALIDAD" numFmtId="0">
      <sharedItems count="4">
        <s v="LICITACIÓN PÚBLICA"/>
        <s v="CONCURSO DE MÉRITOS ABIERTO"/>
        <s v="MENOR CUANTÍA"/>
        <s v="SUBASTA INVERS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r>
  <r>
    <x v="1"/>
    <x v="0"/>
  </r>
  <r>
    <x v="1"/>
    <x v="1"/>
  </r>
  <r>
    <x v="1"/>
    <x v="1"/>
  </r>
  <r>
    <x v="1"/>
    <x v="1"/>
  </r>
  <r>
    <x v="1"/>
    <x v="1"/>
  </r>
  <r>
    <x v="2"/>
    <x v="1"/>
  </r>
  <r>
    <x v="2"/>
    <x v="1"/>
  </r>
  <r>
    <x v="2"/>
    <x v="1"/>
  </r>
  <r>
    <x v="3"/>
    <x v="0"/>
  </r>
  <r>
    <x v="3"/>
    <x v="1"/>
  </r>
  <r>
    <x v="3"/>
    <x v="1"/>
  </r>
  <r>
    <x v="3"/>
    <x v="1"/>
  </r>
  <r>
    <x v="4"/>
    <x v="0"/>
  </r>
  <r>
    <x v="4"/>
    <x v="0"/>
  </r>
  <r>
    <x v="4"/>
    <x v="1"/>
  </r>
  <r>
    <x v="5"/>
    <x v="2"/>
  </r>
  <r>
    <x v="6"/>
    <x v="0"/>
  </r>
  <r>
    <x v="6"/>
    <x v="0"/>
  </r>
  <r>
    <x v="6"/>
    <x v="1"/>
  </r>
  <r>
    <x v="6"/>
    <x v="0"/>
  </r>
  <r>
    <x v="6"/>
    <x v="1"/>
  </r>
  <r>
    <x v="6"/>
    <x v="1"/>
  </r>
  <r>
    <x v="6"/>
    <x v="1"/>
  </r>
  <r>
    <x v="6"/>
    <x v="1"/>
  </r>
  <r>
    <x v="7"/>
    <x v="0"/>
  </r>
  <r>
    <x v="7"/>
    <x v="0"/>
  </r>
  <r>
    <x v="7"/>
    <x v="0"/>
  </r>
  <r>
    <x v="7"/>
    <x v="1"/>
  </r>
  <r>
    <x v="7"/>
    <x v="1"/>
  </r>
  <r>
    <x v="7"/>
    <x v="1"/>
  </r>
  <r>
    <x v="7"/>
    <x v="1"/>
  </r>
  <r>
    <x v="7"/>
    <x v="0"/>
  </r>
  <r>
    <x v="8"/>
    <x v="1"/>
  </r>
  <r>
    <x v="8"/>
    <x v="1"/>
  </r>
  <r>
    <x v="8"/>
    <x v="1"/>
  </r>
  <r>
    <x v="8"/>
    <x v="1"/>
  </r>
  <r>
    <x v="9"/>
    <x v="0"/>
  </r>
  <r>
    <x v="9"/>
    <x v="0"/>
  </r>
  <r>
    <x v="9"/>
    <x v="0"/>
  </r>
  <r>
    <x v="9"/>
    <x v="1"/>
  </r>
  <r>
    <x v="9"/>
    <x v="3"/>
  </r>
  <r>
    <x v="9"/>
    <x v="1"/>
  </r>
  <r>
    <x v="9"/>
    <x v="1"/>
  </r>
  <r>
    <x v="9"/>
    <x v="1"/>
  </r>
  <r>
    <x v="9"/>
    <x v="1"/>
  </r>
  <r>
    <x v="9"/>
    <x v="1"/>
  </r>
  <r>
    <x v="9"/>
    <x v="0"/>
  </r>
  <r>
    <x v="10"/>
    <x v="0"/>
  </r>
  <r>
    <x v="10"/>
    <x v="0"/>
  </r>
  <r>
    <x v="10"/>
    <x v="1"/>
  </r>
  <r>
    <x v="10"/>
    <x v="1"/>
  </r>
  <r>
    <x v="1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oja1" cacheId="12427" applyNumberFormats="0" applyBorderFormats="0" applyFontFormats="0" applyPatternFormats="0" applyAlignmentFormats="0" applyWidthHeightFormats="0" dataCaption="" updatedVersion="8" compact="0" compactData="0">
  <location ref="I5:K36" firstHeaderRow="1" firstDataRow="1" firstDataCol="2"/>
  <pivotFields count="2">
    <pivotField name="FDL" axis="axisRow" compact="0" outline="0" multipleItemSelectionAllowed="1" showAll="0" sortType="ascending">
      <items count="12">
        <item x="4"/>
        <item x="7"/>
        <item x="2"/>
        <item x="0"/>
        <item x="3"/>
        <item x="8"/>
        <item x="1"/>
        <item x="5"/>
        <item x="10"/>
        <item x="6"/>
        <item x="9"/>
        <item t="default"/>
      </items>
    </pivotField>
    <pivotField name="MODALIDAD" axis="axisRow" dataField="1" compact="0" outline="0" multipleItemSelectionAllowed="1" showAll="0" sortType="ascending">
      <items count="5">
        <item x="1"/>
        <item x="0"/>
        <item x="2"/>
        <item x="3"/>
        <item t="default"/>
      </items>
    </pivotField>
  </pivotFields>
  <rowFields count="2">
    <field x="0"/>
    <field x="1"/>
  </rowFields>
  <rowItems count="31">
    <i>
      <x/>
      <x/>
    </i>
    <i r="1">
      <x v="1"/>
    </i>
    <i t="default">
      <x/>
    </i>
    <i>
      <x v="1"/>
      <x/>
    </i>
    <i r="1">
      <x v="1"/>
    </i>
    <i t="default">
      <x v="1"/>
    </i>
    <i>
      <x v="2"/>
      <x/>
    </i>
    <i t="default">
      <x v="2"/>
    </i>
    <i>
      <x v="3"/>
      <x v="1"/>
    </i>
    <i t="default">
      <x v="3"/>
    </i>
    <i>
      <x v="4"/>
      <x/>
    </i>
    <i r="1">
      <x v="1"/>
    </i>
    <i t="default">
      <x v="4"/>
    </i>
    <i>
      <x v="5"/>
      <x/>
    </i>
    <i t="default">
      <x v="5"/>
    </i>
    <i>
      <x v="6"/>
      <x/>
    </i>
    <i r="1">
      <x v="1"/>
    </i>
    <i t="default">
      <x v="6"/>
    </i>
    <i>
      <x v="7"/>
      <x v="2"/>
    </i>
    <i t="default">
      <x v="7"/>
    </i>
    <i>
      <x v="8"/>
      <x/>
    </i>
    <i r="1">
      <x v="1"/>
    </i>
    <i t="default">
      <x v="8"/>
    </i>
    <i>
      <x v="9"/>
      <x/>
    </i>
    <i r="1">
      <x v="1"/>
    </i>
    <i t="default">
      <x v="9"/>
    </i>
    <i>
      <x v="10"/>
      <x/>
    </i>
    <i r="1">
      <x v="1"/>
    </i>
    <i r="1">
      <x v="3"/>
    </i>
    <i t="default">
      <x v="10"/>
    </i>
    <i t="grand">
      <x/>
    </i>
  </rowItems>
  <colItems count="1">
    <i/>
  </colItems>
  <dataFields count="1">
    <dataField name="Cuenta de MODALIDAD" fld="1"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6F9E813-23A4-4BA6-9010-9DCCA0BECDA7}" name="TCONTROL10121314" displayName="TCONTROL10121314" ref="A1:AK3" totalsRowShown="0" headerRowDxfId="347" headerRowBorderDxfId="345" tableBorderDxfId="346" totalsRowBorderDxfId="344">
  <tableColumns count="37">
    <tableColumn id="3" xr3:uid="{0F60F5A6-F50F-4F49-A302-AEDAD76A00DA}" name="No. De contrato " dataDxfId="343"/>
    <tableColumn id="29" xr3:uid="{42412A45-1224-4639-9F61-E1757F47AFEC}" name="LOCALIDAD"/>
    <tableColumn id="2" xr3:uid="{3925AE8A-8828-44AF-9B48-657168AE9A8F}" name="MODALIDAD DE CONTRATACIÓN " dataDxfId="342"/>
    <tableColumn id="7" xr3:uid="{48A3B947-5222-4D43-AB6F-F9141BB70224}" name="OBJETO DEL CONTRATO " dataDxfId="341"/>
    <tableColumn id="4" xr3:uid="{D36670BF-84BA-4090-A72E-D23EB604FCDF}" name="No. DE PROCESO" dataDxfId="340"/>
    <tableColumn id="5" xr3:uid="{455B75EB-96AC-4A48-86E9-FD39EF101953}" name="No. PROYECTO" dataDxfId="339"/>
    <tableColumn id="6" xr3:uid="{40D950D4-43C3-43A8-A4D2-C58A95813F80}" name="TIPO DE INTERVENCIÓN " dataDxfId="338"/>
    <tableColumn id="8" xr3:uid="{7566BE03-ED8F-4E77-BAE4-39E7D773F360}" name="NOMBRE EMPRESA Y REPRESENTANTE LEGAL " dataDxfId="337"/>
    <tableColumn id="53" xr3:uid="{83D68118-0128-47D5-A337-D066C975D0BA}" name="No SIPSE" dataDxfId="336"/>
    <tableColumn id="60" xr3:uid="{1159B3BA-11DF-4F35-8DB6-E13022AAC951}" name="ESTADO SIPSE" dataDxfId="335"/>
    <tableColumn id="9" xr3:uid="{558068A3-4598-4A31-B340-7CA5600D4AEC}" name="ESTADO" dataDxfId="334"/>
    <tableColumn id="10" xr3:uid="{E25681EB-1D29-46D8-9546-068D9F13B6C4}" name="LINK SECOP ENTIDAD" dataDxfId="333"/>
    <tableColumn id="11" xr3:uid="{99934572-FE1A-476C-B7B2-0D93D788CCE9}" name="LINK VISUALIZACIÓN TERCEROS " dataDxfId="332"/>
    <tableColumn id="12" xr3:uid="{33782900-72A5-424A-B72F-3AA7884F1A04}" name="FECHA DE PUBLICACIÓN EN SECOP" dataDxfId="331"/>
    <tableColumn id="65" xr3:uid="{8E4F9A45-B25E-43CB-9B9A-1448E097BD34}" name="FECHA DE SUSCRIPCIÓN DEL CONTRATO DE OBRA" dataDxfId="330"/>
    <tableColumn id="13" xr3:uid="{33F95E25-425F-4E41-BC7F-39ED5441902F}" name="ESTADO ACTUAL EN SECOP " dataDxfId="329"/>
    <tableColumn id="14" xr3:uid="{7AF73BE2-D60E-40BB-AD0B-98E0852473DF}" name="FECHA ACTA DE INICIO DEL CONTRATO" dataDxfId="328"/>
    <tableColumn id="15" xr3:uid="{1DC63E01-68FE-4A8E-8F3A-89DF846BCB8C}" name="PLAZO CONTRACTUAL _x000a_(Meses)" dataDxfId="327"/>
    <tableColumn id="16" xr3:uid="{A18B3082-C784-4FFE-8F76-39DE7F69D081}" name="FECHA DE TERMINACION INICIAL" dataDxfId="326"/>
    <tableColumn id="17" xr3:uid="{FB5A4740-47E9-4096-B32B-7CF21E01D1F1}" name="PRORROGAS Y/O SUSPENSIONES" dataDxfId="325"/>
    <tableColumn id="18" xr3:uid="{7970E65A-1052-471F-972C-3908B8300851}" name="FECHA DE TERMINACION FINAL " dataDxfId="324"/>
    <tableColumn id="50" xr3:uid="{3552E41E-4A1C-4783-8CB3-0FF68CE95B19}" name="ALARMA DE TERMINACIÓN" dataDxfId="323"/>
    <tableColumn id="19" xr3:uid="{5221B83C-06A3-4DD4-A417-341C6D2A94CC}" name="ASEGURADORA Y N° DE POLIZAS " dataDxfId="322"/>
    <tableColumn id="21" xr3:uid="{7C4D5756-3E55-4A0F-8602-92667A27AA40}" name="INVERSIÓN PUBLICADOS_x000a_(Valor Inicial)" dataDxfId="321"/>
    <tableColumn id="22" xr3:uid="{C0CEC572-076B-4CA1-8144-13BE36E63E65}" name="ADICIONES" dataDxfId="320"/>
    <tableColumn id="26" xr3:uid="{A4FD2673-FD96-4212-BB6D-6D30EC99F217}" name="VALOR TOTAL " dataDxfId="319"/>
    <tableColumn id="32" xr3:uid="{B7286759-5B40-4AE1-BE2A-EE31742B935D}" name="PORCENTAJE RECIBIDO" dataDxfId="318"/>
    <tableColumn id="24" xr3:uid="{A096EB9B-C41D-4047-B17B-B2426959AEE1}" name="PORCENTAJE % AVANCE DE OBRA" dataDxfId="317"/>
    <tableColumn id="57" xr3:uid="{395909EB-C02E-4649-B202-1AED2BE6216B}" name="FECHA PAGOS REALIZADOS" dataDxfId="316"/>
    <tableColumn id="1" xr3:uid="{87063860-44DE-49E0-AB3C-C9323F674F48}" name=" VALOR DE LOS PAGOS REALIZADOS" dataDxfId="315"/>
    <tableColumn id="25" xr3:uid="{9D9609BC-0E9D-4A11-95EC-F240AD510AE9}" name="VALOR TOTAL DE LOS PAGOS REALIZADOS"/>
    <tableColumn id="55" xr3:uid="{824594F0-B7B6-416D-A677-B8D83B7C9DE3}" name="AVANCE PRESUPUESTAL _x000a_(%)" dataDxfId="314"/>
    <tableColumn id="28" xr3:uid="{CF01333F-90CB-44B2-97DF-4F95AFC09D07}" name="SALDO POR PAGAR" dataDxfId="313"/>
    <tableColumn id="33" xr3:uid="{7BE695E4-82F2-4D3F-9259-2217C37A399F}" name="FECHA DE LIQUIDACIÓN " dataDxfId="312"/>
    <tableColumn id="27" xr3:uid="{7E3E47AA-19D9-42F7-B7C6-F907E34181C4}" name="APOYO A LA SUPERVISIÓN" dataDxfId="311"/>
    <tableColumn id="23" xr3:uid="{D387C36D-BB1A-4D4B-BEA1-B87ECD25392F}" name="META PLAN DE DESARROLLO"/>
    <tableColumn id="30" xr3:uid="{D02FB391-9468-408F-9C87-BE8EB345DF4B}" name="ALCALDE LOCAL " dataDxfId="3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a4" displayName="Tabla4" ref="E3:E11" totalsRowShown="0" headerRowDxfId="10" dataDxfId="9" tableBorderDxfId="8">
  <autoFilter ref="E3:E11" xr:uid="{00000000-0009-0000-0100-000004000000}"/>
  <tableColumns count="1">
    <tableColumn id="1" xr3:uid="{00000000-0010-0000-0900-000001000000}" name="TIPO DE INTERVENCIÓN" dataDxfId="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a5" displayName="Tabla5" ref="F3:F7" totalsRowShown="0" headerRowDxfId="6" tableBorderDxfId="5">
  <autoFilter ref="F3:F7" xr:uid="{00000000-0009-0000-0100-000005000000}"/>
  <tableColumns count="1">
    <tableColumn id="1" xr3:uid="{00000000-0010-0000-0A00-000001000000}" name="ESTADO"/>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a6" displayName="Tabla6" ref="G3:H11" totalsRowShown="0" headerRowDxfId="4" dataDxfId="3" tableBorderDxfId="2">
  <autoFilter ref="G3:H11" xr:uid="{00000000-0009-0000-0100-000006000000}"/>
  <tableColumns count="2">
    <tableColumn id="1" xr3:uid="{00000000-0010-0000-0B00-000001000000}" name="ESTADO ACTUAL EN SECOP" dataDxfId="1"/>
    <tableColumn id="2" xr3:uid="{00000000-0010-0000-0B00-000002000000}" name="PLAN DE DESARROLLO 2017-2020"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5B2E0DB-C214-4395-A8DB-6B3136746F78}" name="TCONTROL1012131412" displayName="TCONTROL1012131412" ref="A1:AH2" insertRow="1" totalsRowShown="0" headerRowDxfId="308" headerRowBorderDxfId="306" tableBorderDxfId="307" totalsRowBorderDxfId="305">
  <tableColumns count="34">
    <tableColumn id="3" xr3:uid="{7C473742-FFF2-4355-A0EE-5A084FAC75D3}" name="No. del Convenio" dataDxfId="304"/>
    <tableColumn id="29" xr3:uid="{ACE402FE-0064-4475-BCB1-836470D48522}" name="LOCALIDAD"/>
    <tableColumn id="2" xr3:uid="{C5551703-4DB0-463D-8F52-6E9473C93391}" name="MODALIDAD DE CONTRATACIÓN " dataDxfId="303"/>
    <tableColumn id="7" xr3:uid="{C46351DD-2750-40C1-A712-591CDA4C2CE3}" name="OBJETO DEL CONTRATO " dataDxfId="302"/>
    <tableColumn id="4" xr3:uid="{583099E2-9959-45E9-A6F1-9E619E469C4F}" name="No. DE PROCESO" dataDxfId="301"/>
    <tableColumn id="20" xr3:uid="{CBCE91F4-5E4D-4634-916D-C71F4784F098}" name="No. PROYECTO " dataDxfId="300"/>
    <tableColumn id="5" xr3:uid="{B635F224-76F4-4447-A2EE-803E757A2209}" name="IDENTIFICACIÓN DE SEGMENTOS VIALES _x000a_OBJETO DE INTERVENCION CIV" dataDxfId="299"/>
    <tableColumn id="6" xr3:uid="{9D43AEAB-AF21-41DA-845D-F2F234E950C0}" name="TIPO DE INTERVENCIÓN " dataDxfId="298"/>
    <tableColumn id="8" xr3:uid="{E7EFD7B0-7E9F-4619-B144-FC490C7B1857}" name="NOMBRE EMPRESA Y REPRESENTANTE LEGAL " dataDxfId="297"/>
    <tableColumn id="9" xr3:uid="{944DA5A4-7050-4EFC-B4D7-A3CBD48F9823}" name="ESTADO" dataDxfId="296"/>
    <tableColumn id="10" xr3:uid="{FA0FB789-A57A-425A-83EA-B3AA0B67A8B3}" name="LINK SECOP ENTIDAD" dataDxfId="295"/>
    <tableColumn id="11" xr3:uid="{AF801B15-F660-4299-BD1A-0BFD3B0DE915}" name="LINK VISUALIZACIÓN TERCEROS " dataDxfId="294"/>
    <tableColumn id="12" xr3:uid="{D99E9DF3-2510-4924-AFB4-539F40235BA2}" name="FECHA DE PUBLICACIÓN EN SECOP" dataDxfId="293"/>
    <tableColumn id="65" xr3:uid="{368EAE55-1280-47AB-8512-14BEF9EACE99}" name="FECHA DE SUSCRIPCIÓN DEL CONTRATO DE OBRA" dataDxfId="292"/>
    <tableColumn id="13" xr3:uid="{3F894C60-269F-4173-905C-206C195ACF26}" name="ESTADO ACTUAL EN SECOP " dataDxfId="291"/>
    <tableColumn id="14" xr3:uid="{20D30388-D0F3-42B8-8FE0-4490FAD72143}" name="FECHA ACTA DE INICIO DEL CONTRATO" dataDxfId="290"/>
    <tableColumn id="15" xr3:uid="{C119E5CC-A074-4EF2-9615-F56A50094B2E}" name="PLAZO CONTRACTUAL _x000a_(Meses)" dataDxfId="289"/>
    <tableColumn id="16" xr3:uid="{D34A5869-B67C-42F5-BA38-033CD3DF7A60}" name="FECHA DE TERMINACION INICIAL" dataDxfId="288"/>
    <tableColumn id="17" xr3:uid="{7E3CD605-BF98-4E1E-9F79-DC3C455376CF}" name="PRORROGAS Y/O SUSPENSIONES" dataDxfId="287"/>
    <tableColumn id="18" xr3:uid="{059064B0-7BC1-47F6-9575-6C4D6C6031CC}" name="FECHA DE TERMINACION FINAL " dataDxfId="286"/>
    <tableColumn id="50" xr3:uid="{434902B9-0486-4120-ABBF-7E81FE2EFCE4}" name="ALARMA DE TERMINACIÓN" dataDxfId="285"/>
    <tableColumn id="19" xr3:uid="{5140D3BC-16C3-4FB0-9BFE-5D62D18DA95C}" name="ASEGURADORA Y N° DE POLIZAS " dataDxfId="284"/>
    <tableColumn id="21" xr3:uid="{9905BBD1-3BA8-414F-8E2D-D48C51D3DF66}" name="INVERSIÓN PUBLICADOS_x000a_(Valor Inicial)" dataDxfId="283"/>
    <tableColumn id="22" xr3:uid="{82C3BAE8-F2B6-44B1-AC68-0082BA492BB9}" name="ADICIONES" dataDxfId="282"/>
    <tableColumn id="26" xr3:uid="{6B5BC91E-EE67-4FD7-BD85-B13B3BC32B0A}" name="VALOR TOTAL " dataDxfId="281"/>
    <tableColumn id="32" xr3:uid="{021FE974-D925-43D0-B36A-692591185969}" name="PORCENTAJE RECIBIDO" dataDxfId="280"/>
    <tableColumn id="24" xr3:uid="{3D0FE8D5-2E17-412F-A5A5-646FF6B18B1D}" name="PORCENTAJE % AVANCE DE OBRA" dataDxfId="279"/>
    <tableColumn id="57" xr3:uid="{551C9273-88CC-4A3E-9278-4D61AE9E44AE}" name="FECHA PAGOS REALIZADOS" dataDxfId="278"/>
    <tableColumn id="1" xr3:uid="{7414C24B-35B9-4A5A-898F-042C95900A7E}" name=" VALOR DE LOS PAGOS REALIZADOS" dataDxfId="277"/>
    <tableColumn id="25" xr3:uid="{7741231C-908C-4896-ADE7-6B52D25AB5EB}" name="VALOR TOTAL DE LOS PAGOS REALIZADOS"/>
    <tableColumn id="55" xr3:uid="{BECAEBB2-E950-4BDA-AEB2-EA63A2B38AF2}" name="AVANCE PRESUPUESTAL _x000a_(%)" dataDxfId="276"/>
    <tableColumn id="28" xr3:uid="{B156E71A-2183-4BEE-BC2B-DFB66892A209}" name="SALDO POR PAGAR" dataDxfId="275"/>
    <tableColumn id="33" xr3:uid="{2290C0E5-36F9-4B39-B9C9-B875A5C6B491}" name="FECHA DE LIQUIDACIÓN " dataDxfId="274"/>
    <tableColumn id="27" xr3:uid="{27BB39B4-EAD3-4DE4-8A12-82707EEA849A}" name="APOYO A LA SUPERVISIÓN" dataDxfId="27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CONTROL10" displayName="TCONTROL10" ref="A1:AT2" totalsRowShown="0" headerRowDxfId="269" dataDxfId="268" headerRowBorderDxfId="266" tableBorderDxfId="267" totalsRowBorderDxfId="265">
  <tableColumns count="46">
    <tableColumn id="3" xr3:uid="{00000000-0010-0000-0300-000003000000}" name="No. DE CONTRATO " dataDxfId="264"/>
    <tableColumn id="2" xr3:uid="{00000000-0010-0000-0300-000002000000}" name="MODALIDAD DE CONTRATACIÓN " dataDxfId="263"/>
    <tableColumn id="7" xr3:uid="{00000000-0010-0000-0300-000007000000}" name="OBJETO DEL CONTRATO " dataDxfId="262"/>
    <tableColumn id="4" xr3:uid="{00000000-0010-0000-0300-000004000000}" name="No. DE PROCESO" dataDxfId="261"/>
    <tableColumn id="5" xr3:uid="{00000000-0010-0000-0300-000005000000}" name="No. PROYECTO" dataDxfId="260"/>
    <tableColumn id="6" xr3:uid="{00000000-0010-0000-0300-000006000000}" name="TIPO DE INTERVENCIÓN " dataDxfId="259"/>
    <tableColumn id="8" xr3:uid="{00000000-0010-0000-0300-000008000000}" name="NOMBRE EMPRESA Y REPRESENTANTE LEGAL " dataDxfId="258"/>
    <tableColumn id="53" xr3:uid="{00000000-0010-0000-0300-000035000000}" name="No SIPSE" dataDxfId="257"/>
    <tableColumn id="60" xr3:uid="{00000000-0010-0000-0300-00003C000000}" name="ESTADO SIPSE" dataDxfId="256"/>
    <tableColumn id="9" xr3:uid="{00000000-0010-0000-0300-000009000000}" name="ESTADO" dataDxfId="255"/>
    <tableColumn id="10" xr3:uid="{00000000-0010-0000-0300-00000A000000}" name="LINK SECOP ENTIDAD" dataDxfId="254"/>
    <tableColumn id="11" xr3:uid="{00000000-0010-0000-0300-00000B000000}" name="LINK VISUALIZACIÓN TERCEROS " dataDxfId="253"/>
    <tableColumn id="12" xr3:uid="{00000000-0010-0000-0300-00000C000000}" name="FECHA DE PUBLICACIÓN EN SECOP" dataDxfId="252"/>
    <tableColumn id="65" xr3:uid="{00000000-0010-0000-0300-000041000000}" name="FECHA DE SUSCRIPCIÓN DEL CONTRATO DE OBRA" dataDxfId="251"/>
    <tableColumn id="13" xr3:uid="{00000000-0010-0000-0300-00000D000000}" name="ESTADO ACTUAL EN SECOP " dataDxfId="250"/>
    <tableColumn id="14" xr3:uid="{00000000-0010-0000-0300-00000E000000}" name="FECHA ACTA DE INICIO DEL CONTRATO" dataDxfId="249"/>
    <tableColumn id="15" xr3:uid="{00000000-0010-0000-0300-00000F000000}" name="PLAZO CONTRACTUAL _x000a_(Meses)" dataDxfId="248"/>
    <tableColumn id="16" xr3:uid="{00000000-0010-0000-0300-000010000000}" name="FECHA DE TERMINACION INICIAL" dataDxfId="247"/>
    <tableColumn id="17" xr3:uid="{00000000-0010-0000-0300-000011000000}" name="PRORROGAS Y/O SUSPENSIONES" dataDxfId="246"/>
    <tableColumn id="18" xr3:uid="{00000000-0010-0000-0300-000012000000}" name="FECHA DE TERMINACION FINAL " dataDxfId="245"/>
    <tableColumn id="50" xr3:uid="{00000000-0010-0000-0300-000032000000}" name="ALARMA DE TERMINACIÓN" dataDxfId="244"/>
    <tableColumn id="19" xr3:uid="{00000000-0010-0000-0300-000013000000}" name="ASEGURADORA Y N° DE POLIZAS " dataDxfId="243"/>
    <tableColumn id="20" xr3:uid="{00000000-0010-0000-0300-000014000000}" name="N° DE ANEXO  POLIZAS Y FECHA DE APROBACION" dataDxfId="242"/>
    <tableColumn id="58" xr3:uid="{00000000-0010-0000-0300-00003A000000}" name="FECHA VENCIMIENTO POLIZA" dataDxfId="241"/>
    <tableColumn id="59" xr3:uid="{00000000-0010-0000-0300-00003B000000}" name="AMPAROS" dataDxfId="240"/>
    <tableColumn id="34" xr3:uid="{00000000-0010-0000-0300-000022000000}" name="PÓLIZA" dataDxfId="239"/>
    <tableColumn id="21" xr3:uid="{00000000-0010-0000-0300-000015000000}" name="INVERSIÓN PUBLICADOS_x000a_(Valor Inicial)" dataDxfId="238"/>
    <tableColumn id="22" xr3:uid="{00000000-0010-0000-0300-000016000000}" name="ADICIONES" dataDxfId="237"/>
    <tableColumn id="23" xr3:uid="{00000000-0010-0000-0300-000017000000}" name="VALOR TOTAL " dataDxfId="236">
      <calculatedColumnFormula>+TCONTROL10[INVERSIÓN PUBLICADOS
(Valor Inicial)]+TCONTROL10[ADICIONES]</calculatedColumnFormula>
    </tableColumn>
    <tableColumn id="32" xr3:uid="{00000000-0010-0000-0300-000020000000}" name="Porcentaje recibido " dataDxfId="235"/>
    <tableColumn id="24" xr3:uid="{00000000-0010-0000-0300-000018000000}" name="PORCENTAJE % AVANCE DE OBRA" dataDxfId="234"/>
    <tableColumn id="57" xr3:uid="{00000000-0010-0000-0300-000039000000}" name="FECHA PAGOS REALIZADOS" dataDxfId="233"/>
    <tableColumn id="1" xr3:uid="{00000000-0010-0000-0300-000001000000}" name=" VALOR DE LOS PAGOS REALIZADOS OP" dataDxfId="232"/>
    <tableColumn id="33" xr3:uid="{00000000-0010-0000-0300-000021000000}" name="VALOR TOTAL DE LOS PAGOS REALIZADOS" dataDxfId="231">
      <calculatedColumnFormula>1280627293+1572089487+347608362+136785326+211025390+66533458+116046186+106783826+401898496+955912731+7215059+483637751+136766553+632814172</calculatedColumnFormula>
    </tableColumn>
    <tableColumn id="55" xr3:uid="{00000000-0010-0000-0300-000037000000}" name="AVANCE PRESUPUESTAL _x000a_(%)" dataDxfId="230">
      <calculatedColumnFormula>TCONTROL10[VALOR TOTAL DE LOS PAGOS REALIZADOS]/TCONTROL10[[VALOR TOTAL ]]</calculatedColumnFormula>
    </tableColumn>
    <tableColumn id="28" xr3:uid="{00000000-0010-0000-0300-00001C000000}" name="SALDO POR PAGAR" dataDxfId="229">
      <calculatedColumnFormula>+TCONTROL10[[VALOR TOTAL ]]-6455744090</calculatedColumnFormula>
    </tableColumn>
    <tableColumn id="63" xr3:uid="{00000000-0010-0000-0300-00003F000000}" name=" NUMERO DEL PIN _x000a_AMBIENTAL" dataDxfId="228"/>
    <tableColumn id="64" xr3:uid="{00000000-0010-0000-0300-000040000000}" name="DETALLE DEL PIN AMBIENTAL" dataDxfId="227"/>
    <tableColumn id="62" xr3:uid="{00000000-0010-0000-0300-00003E000000}" name="% DE AVANCE DEL PIN AMBIENTAL" dataDxfId="226"/>
    <tableColumn id="66" xr3:uid="{00000000-0010-0000-0300-000042000000}" name="COMPENSACIONES ARBOREAS" dataDxfId="225"/>
    <tableColumn id="26" xr3:uid="{00000000-0010-0000-0300-00001A000000}" name="META PLAN DE DESARROLLO" dataDxfId="224"/>
    <tableColumn id="29" xr3:uid="{00000000-0010-0000-0300-00001D000000}" name="APORTE A LA META" dataDxfId="223"/>
    <tableColumn id="30" xr3:uid="{00000000-0010-0000-0300-00001E000000}" name="AVANCE DE META" dataDxfId="222"/>
    <tableColumn id="25" xr3:uid="{00000000-0010-0000-0300-000019000000}" name="FECHA DE LIQUIDACIÓN " dataDxfId="221"/>
    <tableColumn id="27" xr3:uid="{00000000-0010-0000-0300-00001B000000}" name="APOYO A LA SUPERVISION" dataDxfId="220"/>
    <tableColumn id="31" xr3:uid="{00000000-0010-0000-0300-00001F000000}" name="OBLIGACIONES POR PAGAR" dataDxfId="21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CONTROL11" displayName="TCONTROL11" ref="A1:AU3" totalsRowShown="0" headerRowDxfId="217" dataDxfId="216" headerRowBorderDxfId="214" tableBorderDxfId="215" totalsRowBorderDxfId="213">
  <tableColumns count="47">
    <tableColumn id="3" xr3:uid="{00000000-0010-0000-0200-000003000000}" name="No. De contrato " dataDxfId="212"/>
    <tableColumn id="2" xr3:uid="{00000000-0010-0000-0200-000002000000}" name="MODALIDAD DE CONTRATACIÓN " dataDxfId="211"/>
    <tableColumn id="7" xr3:uid="{00000000-0010-0000-0200-000007000000}" name="OBJETO DEL CONTRATO " dataDxfId="210"/>
    <tableColumn id="4" xr3:uid="{00000000-0010-0000-0200-000004000000}" name="No. DE PROCESO" dataDxfId="209"/>
    <tableColumn id="5" xr3:uid="{00000000-0010-0000-0200-000005000000}" name="No. PROYECTO" dataDxfId="208"/>
    <tableColumn id="6" xr3:uid="{00000000-0010-0000-0200-000006000000}" name="TIPO DE INTERVENCIÓN " dataDxfId="207"/>
    <tableColumn id="8" xr3:uid="{00000000-0010-0000-0200-000008000000}" name="NOMBRE EMPRESA Y REPRESENTANTE LEGAL " dataDxfId="206"/>
    <tableColumn id="53" xr3:uid="{00000000-0010-0000-0200-000035000000}" name="No SIPSE" dataDxfId="205"/>
    <tableColumn id="60" xr3:uid="{00000000-0010-0000-0200-00003C000000}" name="ESTADO SIPSE" dataDxfId="204"/>
    <tableColumn id="9" xr3:uid="{00000000-0010-0000-0200-000009000000}" name="ESTADO" dataDxfId="203"/>
    <tableColumn id="10" xr3:uid="{00000000-0010-0000-0200-00000A000000}" name="LINK SECOP ENTIDAD" dataDxfId="202"/>
    <tableColumn id="11" xr3:uid="{00000000-0010-0000-0200-00000B000000}" name="LINK VISUALIZACIÓN TERCEROS " dataDxfId="201"/>
    <tableColumn id="12" xr3:uid="{00000000-0010-0000-0200-00000C000000}" name="FECHA DE PUBLICACIÓN EN SECOP" dataDxfId="200"/>
    <tableColumn id="65" xr3:uid="{00000000-0010-0000-0200-000041000000}" name="FECHA DE SUSCRIPCIÓN DEL CONTRATO DE OBRA" dataDxfId="199"/>
    <tableColumn id="13" xr3:uid="{00000000-0010-0000-0200-00000D000000}" name="ESTADO ACTUAL EN SECOP " dataDxfId="198"/>
    <tableColumn id="14" xr3:uid="{00000000-0010-0000-0200-00000E000000}" name="FECHA ACTA DE INICIO DEL CONTRATO" dataDxfId="197"/>
    <tableColumn id="15" xr3:uid="{00000000-0010-0000-0200-00000F000000}" name="PLAZO CONTRACTUAL _x000a_(Meses)" dataDxfId="196"/>
    <tableColumn id="16" xr3:uid="{00000000-0010-0000-0200-000010000000}" name="FECHA DE TERMINACION INICIAL" dataDxfId="195"/>
    <tableColumn id="17" xr3:uid="{00000000-0010-0000-0200-000011000000}" name="PRORROGAS Y/O SUSPENSIONES" dataDxfId="194"/>
    <tableColumn id="18" xr3:uid="{00000000-0010-0000-0200-000012000000}" name="FECHA DE TERMINACION FINAL " dataDxfId="193"/>
    <tableColumn id="50" xr3:uid="{00000000-0010-0000-0200-000032000000}" name="ALARMA DE TERMINACIÓN" dataDxfId="192">
      <calculatedColumnFormula>++IF((TCONTROL11[[#This Row],[FECHA DE TERMINACION FINAL ]]-TODAY())&lt;=0,"TERMINADO",IF(AND((TCONTROL11[[#This Row],[FECHA DE TERMINACION FINAL ]]-TODAY())&gt;0,(TCONTROL11[[#This Row],[FECHA DE TERMINACION FINAL ]]-TODAY())&lt;15),"ALERTA","OK"))</calculatedColumnFormula>
    </tableColumn>
    <tableColumn id="19" xr3:uid="{00000000-0010-0000-0200-000013000000}" name="ASEGURADORA Y N° DE POLIZAS " dataDxfId="191"/>
    <tableColumn id="20" xr3:uid="{00000000-0010-0000-0200-000014000000}" name="N° DE ANEXO  POLIZAS Y FECHA DE APROBACION" dataDxfId="190"/>
    <tableColumn id="58" xr3:uid="{00000000-0010-0000-0200-00003A000000}" name="FECHA VENCIMIENTO POLIZA" dataDxfId="189"/>
    <tableColumn id="36" xr3:uid="{00000000-0010-0000-0200-000024000000}" name="ESTADO PÓLIZA" dataDxfId="188"/>
    <tableColumn id="59" xr3:uid="{00000000-0010-0000-0200-00003B000000}" name="AMPAROS" dataDxfId="187"/>
    <tableColumn id="21" xr3:uid="{00000000-0010-0000-0200-000015000000}" name="INVERSIÓN PUBLICADOS_x000a_(Valor Inicial)" dataDxfId="186"/>
    <tableColumn id="34" xr3:uid="{00000000-0010-0000-0200-000022000000}" name="PAGO MAYORES CANTIDADES " dataDxfId="185"/>
    <tableColumn id="22" xr3:uid="{00000000-0010-0000-0200-000016000000}" name="ADICIONES" dataDxfId="184"/>
    <tableColumn id="37" xr3:uid="{00000000-0010-0000-0200-000025000000}" name="VALOR TOTAL "/>
    <tableColumn id="32" xr3:uid="{00000000-0010-0000-0200-000020000000}" name="PORCENTAJE RECIBIDO " dataDxfId="183"/>
    <tableColumn id="24" xr3:uid="{00000000-0010-0000-0200-000018000000}" name="PORCENTAJE % AVANCE DE OBRA" dataDxfId="182"/>
    <tableColumn id="57" xr3:uid="{00000000-0010-0000-0200-000039000000}" name="FECHA PAGOS REALIZADOS" dataDxfId="181"/>
    <tableColumn id="23" xr3:uid="{00000000-0010-0000-0200-000017000000}" name=" VALOR DE LOS PAGOS REALIZADOS"/>
    <tableColumn id="1" xr3:uid="{00000000-0010-0000-0200-000001000000}" name="VALOR TOTAL DE LOS PAGOS REALIZADOS " dataDxfId="180"/>
    <tableColumn id="55" xr3:uid="{00000000-0010-0000-0200-000037000000}" name="AVANCE PRESUPUESTAL _x000a_(%)" dataDxfId="179"/>
    <tableColumn id="28" xr3:uid="{00000000-0010-0000-0200-00001C000000}" name="SALDO POR PAGAR" dataDxfId="178"/>
    <tableColumn id="63" xr3:uid="{00000000-0010-0000-0200-00003F000000}" name=" NUMERO DEL PIN _x000a_AMBIENTAL" dataDxfId="177"/>
    <tableColumn id="64" xr3:uid="{00000000-0010-0000-0200-000040000000}" name="DETALLE DEL PIN AMBIENTAL" dataDxfId="176"/>
    <tableColumn id="62" xr3:uid="{00000000-0010-0000-0200-00003E000000}" name="% DE AVANCE DEL PIN AMBIENTAL" dataDxfId="175"/>
    <tableColumn id="66" xr3:uid="{00000000-0010-0000-0200-000042000000}" name="COMPENSACIONES ARBOREAS" dataDxfId="174"/>
    <tableColumn id="26" xr3:uid="{00000000-0010-0000-0200-00001A000000}" name="META PLAN DE DESARROLLO" dataDxfId="173"/>
    <tableColumn id="29" xr3:uid="{00000000-0010-0000-0200-00001D000000}" name="APORTE A LA META" dataDxfId="172"/>
    <tableColumn id="30" xr3:uid="{00000000-0010-0000-0200-00001E000000}" name="AVANCE DE META" dataDxfId="171"/>
    <tableColumn id="25" xr3:uid="{00000000-0010-0000-0200-000019000000}" name="FECHA DE LIQUIDACIÓN " dataDxfId="170"/>
    <tableColumn id="27" xr3:uid="{00000000-0010-0000-0200-00001B000000}" name="APOYO A LA SUPERVISION" dataDxfId="169"/>
    <tableColumn id="31" xr3:uid="{00000000-0010-0000-0200-00001F000000}" name="OBLIGACIONES POR PAGAR" dataDxfId="16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CONTROL" displayName="TCONTROL" ref="A1:AT5" totalsRowShown="0" headerRowDxfId="166" dataDxfId="165" headerRowBorderDxfId="163" tableBorderDxfId="164" totalsRowBorderDxfId="162">
  <tableColumns count="46">
    <tableColumn id="3" xr3:uid="{00000000-0010-0000-0400-000003000000}" name="No. De contrato " dataDxfId="161"/>
    <tableColumn id="2" xr3:uid="{00000000-0010-0000-0400-000002000000}" name="MODALIDAD DE CONTRATACIÓN " dataDxfId="160"/>
    <tableColumn id="7" xr3:uid="{00000000-0010-0000-0400-000007000000}" name="OBJETO DEL CONTRATO " dataDxfId="159"/>
    <tableColumn id="4" xr3:uid="{00000000-0010-0000-0400-000004000000}" name="No. DE PROCESO" dataDxfId="158"/>
    <tableColumn id="5" xr3:uid="{00000000-0010-0000-0400-000005000000}" name="No. PROYECTO" dataDxfId="157"/>
    <tableColumn id="6" xr3:uid="{00000000-0010-0000-0400-000006000000}" name="TIPO DE INTERVENCIÓN " dataDxfId="156"/>
    <tableColumn id="8" xr3:uid="{00000000-0010-0000-0400-000008000000}" name="NOMBRE EMPRESA Y REPRESENTANTE LEGAL " dataDxfId="155"/>
    <tableColumn id="34" xr3:uid="{00000000-0010-0000-0400-000022000000}" name="CORREO ELECTRÓNICO " dataDxfId="154"/>
    <tableColumn id="53" xr3:uid="{00000000-0010-0000-0400-000035000000}" name="No SIPSE" dataDxfId="153"/>
    <tableColumn id="60" xr3:uid="{00000000-0010-0000-0400-00003C000000}" name="ESTADO SIPSE" dataDxfId="152"/>
    <tableColumn id="9" xr3:uid="{00000000-0010-0000-0400-000009000000}" name="ESTADO" dataDxfId="151"/>
    <tableColumn id="10" xr3:uid="{00000000-0010-0000-0400-00000A000000}" name="LINK SECOP ENTIDAD" dataDxfId="150"/>
    <tableColumn id="11" xr3:uid="{00000000-0010-0000-0400-00000B000000}" name="LINK VISUALIZACIÓN TERCEROS " dataDxfId="149"/>
    <tableColumn id="12" xr3:uid="{00000000-0010-0000-0400-00000C000000}" name="FECHA DE PUBLICACIÓN EN SECOP" dataDxfId="148"/>
    <tableColumn id="65" xr3:uid="{00000000-0010-0000-0400-000041000000}" name="FECHA DE SUSCRIPCIÓN DEL CONTRATO DE OBRA" dataDxfId="147"/>
    <tableColumn id="13" xr3:uid="{00000000-0010-0000-0400-00000D000000}" name="ESTADO ACTUAL EN SECOP " dataDxfId="146"/>
    <tableColumn id="14" xr3:uid="{00000000-0010-0000-0400-00000E000000}" name="FECHA ACTA DE INICIO DEL CONTRATO" dataDxfId="145"/>
    <tableColumn id="15" xr3:uid="{00000000-0010-0000-0400-00000F000000}" name="PLAZO CONTRACTUAL _x000a_(Meses)" dataDxfId="144"/>
    <tableColumn id="16" xr3:uid="{00000000-0010-0000-0400-000010000000}" name="FECHA DE TERMINACION INICIAL" dataDxfId="143"/>
    <tableColumn id="17" xr3:uid="{00000000-0010-0000-0400-000011000000}" name="PRORROGAS Y/O SUSPENSIONES" dataDxfId="142"/>
    <tableColumn id="18" xr3:uid="{00000000-0010-0000-0400-000012000000}" name="FECHA DE TERMINACIÓN FINAL " dataDxfId="141"/>
    <tableColumn id="50" xr3:uid="{00000000-0010-0000-0400-000032000000}" name="ALARMA DE TERMINACIÓN" dataDxfId="140">
      <calculatedColumnFormula>++IF((TCONTROL[[#This Row],[FECHA DE TERMINACIÓN FINAL ]]-TODAY())&lt;=0,"TERMINADO",IF(AND((TCONTROL[[#This Row],[FECHA DE TERMINACIÓN FINAL ]]-TODAY())&gt;0,(TCONTROL[[#This Row],[FECHA DE TERMINACIÓN FINAL ]]-TODAY())&lt;15),"ALERTA","OK"))</calculatedColumnFormula>
    </tableColumn>
    <tableColumn id="19" xr3:uid="{00000000-0010-0000-0400-000013000000}" name="ASEGURADORA Y N° DE POLIZAS " dataDxfId="139"/>
    <tableColumn id="20" xr3:uid="{00000000-0010-0000-0400-000014000000}" name="N° DE ANEXO  POLIZAS Y FECHA DE APROBACIÓN" dataDxfId="138"/>
    <tableColumn id="58" xr3:uid="{00000000-0010-0000-0400-00003A000000}" name="FECHA VENCIMIENTO POLIZA" dataDxfId="137"/>
    <tableColumn id="59" xr3:uid="{00000000-0010-0000-0400-00003B000000}" name="AMPAROS" dataDxfId="136"/>
    <tableColumn id="35" xr3:uid="{00000000-0010-0000-0400-000023000000}" name="ESTADO PÓLIZA" dataDxfId="135"/>
    <tableColumn id="21" xr3:uid="{00000000-0010-0000-0400-000015000000}" name="INVERSIÓN PUBLICADOS_x000a_(Valor Inicial)" dataDxfId="134"/>
    <tableColumn id="22" xr3:uid="{00000000-0010-0000-0400-000016000000}" name="ADICIONES" dataDxfId="133"/>
    <tableColumn id="23" xr3:uid="{00000000-0010-0000-0400-000017000000}" name="VALOR TOTAL " dataDxfId="132">
      <calculatedColumnFormula>+TCONTROL[[#This Row],[INVERSIÓN PUBLICADOS
(Valor Inicial)]]+TCONTROL[[#This Row],[ADICIONES]]</calculatedColumnFormula>
    </tableColumn>
    <tableColumn id="24" xr3:uid="{00000000-0010-0000-0400-000018000000}" name="PORCENTAJE % AVANCE DE OBRA" dataDxfId="131"/>
    <tableColumn id="57" xr3:uid="{00000000-0010-0000-0400-000039000000}" name="FECHA PAGOS REALIZADOS" dataDxfId="130"/>
    <tableColumn id="1" xr3:uid="{00000000-0010-0000-0400-000001000000}" name=" VALOR DE LOS PAGOS REALIZADOS" dataDxfId="129"/>
    <tableColumn id="33" xr3:uid="{00000000-0010-0000-0400-000021000000}" name="TOTAL PAGOS REALIZADOS" dataDxfId="128">
      <calculatedColumnFormula>52634883+387856687+669001288+291186048+455172387</calculatedColumnFormula>
    </tableColumn>
    <tableColumn id="55" xr3:uid="{00000000-0010-0000-0400-000037000000}" name="AVANCE PRESUPUESTAL _x000a_(%)" dataDxfId="127">
      <calculatedColumnFormula>+TCONTROL[[#This Row],[TOTAL PAGOS REALIZADOS]]/TCONTROL[[#This Row],[VALOR TOTAL ]]</calculatedColumnFormula>
    </tableColumn>
    <tableColumn id="28" xr3:uid="{00000000-0010-0000-0400-00001C000000}" name="SALDO POR PAGAR" dataDxfId="126">
      <calculatedColumnFormula>+TCONTROL[[#This Row],[VALOR TOTAL ]]-TCONTROL[[#This Row],[TOTAL PAGOS REALIZADOS]]</calculatedColumnFormula>
    </tableColumn>
    <tableColumn id="36" xr3:uid="{2FD0748C-D9D2-4448-B214-D469C8D48D41}" name="FECHA DE LIQUIDACIÓN "/>
    <tableColumn id="63" xr3:uid="{00000000-0010-0000-0400-00003F000000}" name=" NUMERO DEL PIN _x000a_AMBIENTAL" dataDxfId="125"/>
    <tableColumn id="64" xr3:uid="{00000000-0010-0000-0400-000040000000}" name="DETALLE DEL PIN AMBIENTAL" dataDxfId="124"/>
    <tableColumn id="62" xr3:uid="{00000000-0010-0000-0400-00003E000000}" name="% DE AVANCE DEL PIN AMBIENTAL" dataDxfId="123"/>
    <tableColumn id="66" xr3:uid="{00000000-0010-0000-0400-000042000000}" name="COMPENSACIONES ARBOREAS" dataDxfId="122"/>
    <tableColumn id="26" xr3:uid="{00000000-0010-0000-0400-00001A000000}" name="META PLAN DE DESARROLLO" dataDxfId="121"/>
    <tableColumn id="29" xr3:uid="{00000000-0010-0000-0400-00001D000000}" name="APORTE A LA META" dataDxfId="120"/>
    <tableColumn id="30" xr3:uid="{00000000-0010-0000-0400-00001E000000}" name="AVANCE DE META" dataDxfId="119"/>
    <tableColumn id="27" xr3:uid="{00000000-0010-0000-0400-00001B000000}" name="APOYO A LA SUPERVISION" dataDxfId="118"/>
    <tableColumn id="31" xr3:uid="{00000000-0010-0000-0400-00001F000000}" name="OBLIGACIONES POR PAGAR" dataDxfId="11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CONTROL8" displayName="TCONTROL8" ref="A1:AS13" totalsRowShown="0" headerRowDxfId="114" dataDxfId="113" headerRowBorderDxfId="111" tableBorderDxfId="112" totalsRowBorderDxfId="110">
  <tableColumns count="45">
    <tableColumn id="3" xr3:uid="{00000000-0010-0000-0500-000003000000}" name="No. De contrato " dataDxfId="109"/>
    <tableColumn id="2" xr3:uid="{00000000-0010-0000-0500-000002000000}" name="MODALIDAD DE CONTRATACIÓN " dataDxfId="108"/>
    <tableColumn id="7" xr3:uid="{00000000-0010-0000-0500-000007000000}" name="OBJETO DEL CONTRATO " dataDxfId="107"/>
    <tableColumn id="4" xr3:uid="{00000000-0010-0000-0500-000004000000}" name="No. DE PROCESO" dataDxfId="106"/>
    <tableColumn id="5" xr3:uid="{00000000-0010-0000-0500-000005000000}" name="No. PROYECTO" dataDxfId="105"/>
    <tableColumn id="6" xr3:uid="{00000000-0010-0000-0500-000006000000}" name="TIPO DE INTERVENCIÓN " dataDxfId="104"/>
    <tableColumn id="8" xr3:uid="{00000000-0010-0000-0500-000008000000}" name="NOMBRE EMPRESA Y REPRESENTANTE LEGAL " dataDxfId="103"/>
    <tableColumn id="53" xr3:uid="{00000000-0010-0000-0500-000035000000}" name="No SIPSE" dataDxfId="102"/>
    <tableColumn id="60" xr3:uid="{00000000-0010-0000-0500-00003C000000}" name="ESTADO SIPSE" dataDxfId="101"/>
    <tableColumn id="9" xr3:uid="{00000000-0010-0000-0500-000009000000}" name="ESTADO" dataDxfId="100"/>
    <tableColumn id="10" xr3:uid="{00000000-0010-0000-0500-00000A000000}" name="LINK SECOP ENTIDAD" dataDxfId="99"/>
    <tableColumn id="11" xr3:uid="{00000000-0010-0000-0500-00000B000000}" name="LINK VISUALIZACIÓN TERCEROS " dataDxfId="98"/>
    <tableColumn id="12" xr3:uid="{00000000-0010-0000-0500-00000C000000}" name="FECHA DE PUBLICACIÓN EN SECOP" dataDxfId="97"/>
    <tableColumn id="65" xr3:uid="{00000000-0010-0000-0500-000041000000}" name="FECHA DE SUSCRIPCIÓN DEL CONTRATO DE OBRA" dataDxfId="96"/>
    <tableColumn id="13" xr3:uid="{00000000-0010-0000-0500-00000D000000}" name="ESTADO ACTUAL EN SECOP " dataDxfId="95"/>
    <tableColumn id="14" xr3:uid="{00000000-0010-0000-0500-00000E000000}" name="FECHA ACTA DE INICIO DEL CONTRATO" dataDxfId="94"/>
    <tableColumn id="15" xr3:uid="{00000000-0010-0000-0500-00000F000000}" name="PLAZO CONTRACTUAL _x000a_(Meses)" dataDxfId="93"/>
    <tableColumn id="16" xr3:uid="{00000000-0010-0000-0500-000010000000}" name="FECHA DE TERMINACION INICIAL" dataDxfId="92"/>
    <tableColumn id="17" xr3:uid="{00000000-0010-0000-0500-000011000000}" name="PRORROGAS Y/O SUSPENSIONES" dataDxfId="91"/>
    <tableColumn id="18" xr3:uid="{00000000-0010-0000-0500-000012000000}" name="FECHA DE TERMINACION FINAL " dataDxfId="90"/>
    <tableColumn id="50" xr3:uid="{00000000-0010-0000-0500-000032000000}" name="ALARMA DE TERMINACIÓN" dataDxfId="89">
      <calculatedColumnFormula>++IF((TCONTROL8[[#This Row],[FECHA DE TERMINACION FINAL ]]-TODAY())&lt;=0,"TERMINADO",IF(AND((TCONTROL8[[#This Row],[FECHA DE TERMINACION FINAL ]]-TODAY())&gt;0,(TCONTROL8[[#This Row],[FECHA DE TERMINACION FINAL ]]-TODAY())&lt;15),"ALERTA","OK"))</calculatedColumnFormula>
    </tableColumn>
    <tableColumn id="19" xr3:uid="{00000000-0010-0000-0500-000013000000}" name="ASEGURADORA Y N° DE POLIZAS " dataDxfId="88"/>
    <tableColumn id="20" xr3:uid="{00000000-0010-0000-0500-000014000000}" name="N° DE ANEXO  POLIZAS Y FECHA DE APROBACION" dataDxfId="87"/>
    <tableColumn id="58" xr3:uid="{00000000-0010-0000-0500-00003A000000}" name="FECHA VENCIMIENTO POLIZA" dataDxfId="86"/>
    <tableColumn id="59" xr3:uid="{00000000-0010-0000-0500-00003B000000}" name="AMPAROS" dataDxfId="85"/>
    <tableColumn id="21" xr3:uid="{00000000-0010-0000-0500-000015000000}" name="INVERSIÓN PUBLICADOS_x000a_(Valor Inicial)" dataDxfId="84"/>
    <tableColumn id="22" xr3:uid="{00000000-0010-0000-0500-000016000000}" name="ADICIONES" dataDxfId="83"/>
    <tableColumn id="23" xr3:uid="{00000000-0010-0000-0500-000017000000}" name="VALOR TOTAL " dataDxfId="82"/>
    <tableColumn id="32" xr3:uid="{00000000-0010-0000-0500-000020000000}" name="Porcentaje recibido " dataDxfId="81"/>
    <tableColumn id="24" xr3:uid="{00000000-0010-0000-0500-000018000000}" name="PORCENTAJE % AVANCE DE OBRA" dataDxfId="80"/>
    <tableColumn id="57" xr3:uid="{00000000-0010-0000-0500-000039000000}" name="FECHA PAGOS REALIZADOS" dataDxfId="79"/>
    <tableColumn id="1" xr3:uid="{00000000-0010-0000-0500-000001000000}" name=" VALOR DE LOS PAGOS REALIZADOS" dataDxfId="78"/>
    <tableColumn id="55" xr3:uid="{00000000-0010-0000-0500-000037000000}" name="AVANCE PRESUPUESTAL _x000a_(%)" dataDxfId="77"/>
    <tableColumn id="33" xr3:uid="{00000000-0010-0000-0500-000021000000}" name="VALOR PAGADO A LA FEHCA"/>
    <tableColumn id="28" xr3:uid="{00000000-0010-0000-0500-00001C000000}" name="SALDO POR PAGAR" dataDxfId="76"/>
    <tableColumn id="63" xr3:uid="{00000000-0010-0000-0500-00003F000000}" name=" NUMERO DEL PIN _x000a_AMBIENTAL" dataDxfId="75"/>
    <tableColumn id="64" xr3:uid="{00000000-0010-0000-0500-000040000000}" name="DETALLE DEL PIN AMBIENTAL" dataDxfId="74"/>
    <tableColumn id="62" xr3:uid="{00000000-0010-0000-0500-00003E000000}" name="% DE AVANCE DEL PIN AMBIENTAL" dataDxfId="73"/>
    <tableColumn id="66" xr3:uid="{00000000-0010-0000-0500-000042000000}" name="COMPENSACIONES ARBOREAS" dataDxfId="72"/>
    <tableColumn id="26" xr3:uid="{00000000-0010-0000-0500-00001A000000}" name="META PLAN DE DESARROLLO" dataDxfId="71"/>
    <tableColumn id="29" xr3:uid="{00000000-0010-0000-0500-00001D000000}" name="APORTE A LA META" dataDxfId="70"/>
    <tableColumn id="30" xr3:uid="{00000000-0010-0000-0500-00001E000000}" name="AVANCE DE META" dataDxfId="69"/>
    <tableColumn id="25" xr3:uid="{00000000-0010-0000-0500-000019000000}" name="FECHA DE LIQUIDACIÓN " dataDxfId="68"/>
    <tableColumn id="27" xr3:uid="{00000000-0010-0000-0500-00001B000000}" name="APOYO A LA SUPERVISION" dataDxfId="67"/>
    <tableColumn id="31" xr3:uid="{00000000-0010-0000-0500-00001F000000}" name="OBLIGACIONES POR PAGAR" dataDxfId="6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CONTROL89" displayName="TCONTROL89" ref="A1:AR9" totalsRowShown="0" headerRowDxfId="63" dataDxfId="62" headerRowBorderDxfId="60" tableBorderDxfId="61" totalsRowBorderDxfId="59">
  <tableColumns count="44">
    <tableColumn id="3" xr3:uid="{00000000-0010-0000-0600-000003000000}" name="No. De contrato " dataDxfId="58"/>
    <tableColumn id="2" xr3:uid="{00000000-0010-0000-0600-000002000000}" name="MODALIDAD DE CONTRATACIÓN " dataDxfId="57"/>
    <tableColumn id="7" xr3:uid="{00000000-0010-0000-0600-000007000000}" name="OBJETO DEL CONTRATO " dataDxfId="56"/>
    <tableColumn id="4" xr3:uid="{00000000-0010-0000-0600-000004000000}" name="No. DE PROCESO" dataDxfId="55"/>
    <tableColumn id="5" xr3:uid="{00000000-0010-0000-0600-000005000000}" name="No. PROYECTO" dataDxfId="54"/>
    <tableColumn id="6" xr3:uid="{00000000-0010-0000-0600-000006000000}" name="TIPO DE INTERVENCIÓN " dataDxfId="53"/>
    <tableColumn id="8" xr3:uid="{00000000-0010-0000-0600-000008000000}" name="NOMBRE EMPRESA Y REPRESENTANTE LEGAL " dataDxfId="52"/>
    <tableColumn id="53" xr3:uid="{00000000-0010-0000-0600-000035000000}" name="No SIPSE" dataDxfId="51"/>
    <tableColumn id="60" xr3:uid="{00000000-0010-0000-0600-00003C000000}" name="ESTADO SIPSE" dataDxfId="50"/>
    <tableColumn id="9" xr3:uid="{00000000-0010-0000-0600-000009000000}" name="ESTADO" dataDxfId="49"/>
    <tableColumn id="10" xr3:uid="{00000000-0010-0000-0600-00000A000000}" name="LINK SECOP ENTIDAD" dataDxfId="48"/>
    <tableColumn id="11" xr3:uid="{00000000-0010-0000-0600-00000B000000}" name="LINK VISUALIZACIÓN TERCEROS " dataDxfId="47"/>
    <tableColumn id="12" xr3:uid="{00000000-0010-0000-0600-00000C000000}" name="FECHA DE PUBLICACIÓN EN SECOP" dataDxfId="46"/>
    <tableColumn id="65" xr3:uid="{00000000-0010-0000-0600-000041000000}" name="FECHA DE SUSCRIPCIÓN DEL CONTRATO DE OBRA" dataDxfId="45"/>
    <tableColumn id="13" xr3:uid="{00000000-0010-0000-0600-00000D000000}" name="ESTADO ACTUAL EN SECOP " dataDxfId="44"/>
    <tableColumn id="14" xr3:uid="{00000000-0010-0000-0600-00000E000000}" name="FECHA ACTA DE INICIO DEL CONTRATO" dataDxfId="43"/>
    <tableColumn id="15" xr3:uid="{00000000-0010-0000-0600-00000F000000}" name="PLAZO CONTRACTUAL _x000a_(Meses)" dataDxfId="42"/>
    <tableColumn id="16" xr3:uid="{00000000-0010-0000-0600-000010000000}" name="FECHA DE TERMINACION INICIAL" dataDxfId="41"/>
    <tableColumn id="17" xr3:uid="{00000000-0010-0000-0600-000011000000}" name="PRORROGAS Y/O SUSPENSIONES" dataDxfId="40"/>
    <tableColumn id="18" xr3:uid="{00000000-0010-0000-0600-000012000000}" name="FECHA DE TERMINACION FINAL " dataDxfId="39"/>
    <tableColumn id="50" xr3:uid="{00000000-0010-0000-0600-000032000000}" name="ALARMA DE TERMINACIÓN" dataDxfId="38">
      <calculatedColumnFormula>++IF((TCONTROL89[[#This Row],[FECHA DE TERMINACION FINAL ]]-TODAY())&lt;=0,"TERMINADO",IF(AND((TCONTROL89[[#This Row],[FECHA DE TERMINACION FINAL ]]-TODAY())&gt;0,(TCONTROL89[[#This Row],[FECHA DE TERMINACION FINAL ]]-TODAY())&lt;15),"ALERTA","OK"))</calculatedColumnFormula>
    </tableColumn>
    <tableColumn id="19" xr3:uid="{00000000-0010-0000-0600-000013000000}" name="ASEGURADORA Y N° DE POLIZAS " dataDxfId="37"/>
    <tableColumn id="20" xr3:uid="{00000000-0010-0000-0600-000014000000}" name="N° DE ANEXO  POLIZAS Y FECHA DE APROBACION" dataDxfId="36"/>
    <tableColumn id="58" xr3:uid="{00000000-0010-0000-0600-00003A000000}" name="FECHA VENCIMIENTO POLIZA" dataDxfId="35"/>
    <tableColumn id="59" xr3:uid="{00000000-0010-0000-0600-00003B000000}" name="AMPAROS" dataDxfId="34"/>
    <tableColumn id="21" xr3:uid="{00000000-0010-0000-0600-000015000000}" name="INVERSIÓN PUBLICADOS_x000a_(Valor Inicial)" dataDxfId="33"/>
    <tableColumn id="22" xr3:uid="{00000000-0010-0000-0600-000016000000}" name="ADICIONES" dataDxfId="32"/>
    <tableColumn id="23" xr3:uid="{00000000-0010-0000-0600-000017000000}" name="VALOR TOTAL " dataDxfId="31"/>
    <tableColumn id="24" xr3:uid="{00000000-0010-0000-0600-000018000000}" name="PORCENTAJE % AVANCE DE OBRA" dataDxfId="30"/>
    <tableColumn id="57" xr3:uid="{00000000-0010-0000-0600-000039000000}" name="FECHA PAGOS REALIZADOS" dataDxfId="29"/>
    <tableColumn id="1" xr3:uid="{00000000-0010-0000-0600-000001000000}" name=" VALOR DE LOS PAGOS REALIZADOS" dataDxfId="28"/>
    <tableColumn id="55" xr3:uid="{00000000-0010-0000-0600-000037000000}" name="AVANCE PRESUPUESTAL _x000a_(%)" dataDxfId="27"/>
    <tableColumn id="33" xr3:uid="{00000000-0010-0000-0600-000021000000}" name="VALOR PAGADO A LA FECHA" dataDxfId="26"/>
    <tableColumn id="28" xr3:uid="{00000000-0010-0000-0600-00001C000000}" name="SALDO POR PAGAR" dataDxfId="25"/>
    <tableColumn id="34" xr3:uid="{4FD2D24D-607F-45E9-A092-764F6FC82878}" name="FECHA DE LIQUIDACIÓN "/>
    <tableColumn id="63" xr3:uid="{00000000-0010-0000-0600-00003F000000}" name=" NUMERO DEL PIN _x000a_AMBIENTAL" dataDxfId="24"/>
    <tableColumn id="64" xr3:uid="{00000000-0010-0000-0600-000040000000}" name="DETALLE DEL PIN AMBIENTAL" dataDxfId="23"/>
    <tableColumn id="62" xr3:uid="{00000000-0010-0000-0600-00003E000000}" name="% DE AVANCE DEL PIN AMBIENTAL" dataDxfId="22"/>
    <tableColumn id="66" xr3:uid="{00000000-0010-0000-0600-000042000000}" name="COMPENSACIONES ARBOREAS" dataDxfId="21"/>
    <tableColumn id="26" xr3:uid="{00000000-0010-0000-0600-00001A000000}" name="META PLAN DE DESARROLLO" dataDxfId="20"/>
    <tableColumn id="29" xr3:uid="{00000000-0010-0000-0600-00001D000000}" name="APORTE A LA META" dataDxfId="19"/>
    <tableColumn id="30" xr3:uid="{00000000-0010-0000-0600-00001E000000}" name="AVANCE DE META" dataDxfId="18"/>
    <tableColumn id="27" xr3:uid="{00000000-0010-0000-0600-00001B000000}" name="APOYO A LA SUPERVISION" dataDxfId="17"/>
    <tableColumn id="31" xr3:uid="{00000000-0010-0000-0600-00001F000000}" name="OBLIGACIONES POR PAGAR"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a1" displayName="Tabla1" ref="C3:C8" totalsRowShown="0" headerRowDxfId="14" tableBorderDxfId="13">
  <autoFilter ref="C3:C8" xr:uid="{00000000-0009-0000-0100-000001000000}"/>
  <sortState xmlns:xlrd2="http://schemas.microsoft.com/office/spreadsheetml/2017/richdata2" ref="C4:C7">
    <sortCondition ref="C4"/>
  </sortState>
  <tableColumns count="1">
    <tableColumn id="1" xr3:uid="{00000000-0010-0000-0700-000001000000}" name="MODALIDAD DE CONTRATACION "/>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a3" displayName="Tabla3" ref="D3:D5" totalsRowShown="0" headerRowDxfId="12" tableBorderDxfId="11">
  <autoFilter ref="D3:D5" xr:uid="{00000000-0009-0000-0100-000003000000}"/>
  <tableColumns count="1">
    <tableColumn id="1" xr3:uid="{00000000-0010-0000-0800-000001000000}" name="PROYECTO ( MALLA VIAL, ESPACIO PUBLICO, PARQUES, SALONES, SEDES, OTROS)"/>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6" dT="2024-03-04T21:00:57.98" personId="{E08AEDC4-7270-4A92-9569-249C36AB552E}" id="{A84C2131-3F17-4080-9DD1-1C706ADC4413}">
    <text>REVISAR Arqui Valero.</text>
  </threadedComment>
</ThreadedComments>
</file>

<file path=xl/threadedComments/threadedComment2.xml><?xml version="1.0" encoding="utf-8"?>
<ThreadedComments xmlns="http://schemas.microsoft.com/office/spreadsheetml/2018/threadedcomments" xmlns:x="http://schemas.openxmlformats.org/spreadsheetml/2006/main">
  <threadedComment ref="W4" dT="2024-07-24T19:47:17.96" personId="{7B210CF2-F685-4279-A414-F7C18C40BEDD}" id="{E0CE5DB1-8CDB-4100-99A8-B96B1DDB5A09}">
    <text xml:space="preserve">@Juan Pablo Ortiz Martinez </text>
    <mentions>
      <mention mentionpersonId="{ED40A9BD-39A1-4C97-BF8C-DF5E47EDF0F3}" mentionId="{9B7B694E-9318-4D4A-8DC9-C5F0798C2BA8}" startIndex="0" length="26"/>
    </mentions>
  </threadedComment>
  <threadedComment ref="W5" dT="2024-07-24T19:47:31.28" personId="{7B210CF2-F685-4279-A414-F7C18C40BEDD}" id="{4EFA9676-0ECC-4810-BE01-A64E05EC7EB3}">
    <text xml:space="preserve">@Juan Pablo Ortiz Martinez </text>
    <mentions>
      <mention mentionpersonId="{ED40A9BD-39A1-4C97-BF8C-DF5E47EDF0F3}" mentionId="{E789E8B1-8207-4BCA-AB45-C309B48C0884}" startIndex="0" length="2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contratos.gov.co/consultas/detalleProceso.do?numConstancia=35771&amp;g-recaptcha-response=03AD1IbLA3K-WJWWrLE7Nj-W2xrPK1fmRb4iaGnActy_MBb76GXdvwFGp1LfmEOkR7BKpKwFqmKqOLd8agKjxDpEJAjcR9R8TGhFQ1kx_P2tuBI4Jg71SPgS32i9LPxFGlxMDOoX4rrOf0hgGMhMduAUVc1r64F9whzdB716lRbpBNkBwHT32n2FiBe3xSZ582vp9pOoZZARIkzHkufwzPAVNDw_4h6WTa8f3xRLjTUtek1cCdTPRdM7HaRu639OeYdiJn1fJJkMkM6ZYHIgJtVH4cg-dhMikuas8J4s1plNLnFKUg6NlsWX48cWhA0sst_d7EmBNITvlHAB3FPYnOFqoXHJi-1nFKnyv0y8T0c3tjGVPhbEjCCNe89rSxo4hY7MjMhch4kSwAp5g3UswfNYlOGbl7nyV2vE4khmT8gw8eP4Wm_bvrn9aulco5yWeD9u_LUdAPQUfQ30qd6WcBkpDL-VAzCYGv2JA7Umjp4BLYtD08vzEsCOoeqAYU8Uwkhtt_5VaSGZYu0dIBljJFH8apH1hEG1W-VA" TargetMode="External"/><Relationship Id="rId2" Type="http://schemas.openxmlformats.org/officeDocument/2006/relationships/hyperlink" Target="https://www.contratos.gov.co/consultas/detalleProceso.do?numConstancia=11-11-587985&amp;g-recaptcha-response=03AD1IbLBAAbl5IS72uOwZ5cGYdmTUeadlvYwHXvjcsA77H-3ASAIOV2WjmUr1PrbLpnBb2rRaZ8WrG5L03ARhDm_XPLhrqBMZESOOdkEsbMZovZNOzGnAAAJTwZsY53xIqRk1PMjcoOMso7z8HGs5BdRW7HAGVSSIZiIbI966yi2KLmr9gf9oatdJYY-ug4cbWFqINdK9ZYPfvGdPHr13KPVQ1qyRtWKPWBURmcTd9_4Ftp225s9UycK2nYQZM47WgAiGBwOVDih0nesrr_AqMl4BF4VnNvmFBRBiNVl9K5813gKfNrDoIdEJJEwtDX8Z5B4b97t1UOe_qxFEwkaoqEsB0-vdVDmhCjFBJbD9KQIDc0gxnbfHWMJKzHZ_jUa9_-FKCsCP41_dSKLUwUo5qrCZBYjDEIt4tjyJ_lmytQahBTWrReEwqSevaTcuHk_dD3GpUDiRRu1aYfPruoo42o9OD9UAY5Owl5hIhSl29wmzW3jpZX9fhyT0aUQGCGR6B9hJ1odcfh7aXpqNuUI_00Ybif3VnI4YAw" TargetMode="External"/><Relationship Id="rId1" Type="http://schemas.openxmlformats.org/officeDocument/2006/relationships/hyperlink" Target="https://www.contratos.gov.co/consultas/detalleProceso.do?numConstancia=11-11-587985&amp;g-recaptcha-response=03AD1IbLBAAbl5IS72uOwZ5cGYdmTUeadlvYwHXvjcsA77H-3ASAIOV2WjmUr1PrbLpnBb2rRaZ8WrG5L03ARhDm_XPLhrqBMZESOOdkEsbMZovZNOzGnAAAJTwZsY53xIqRk1PMjcoOMso7z8HGs5BdRW7HAGVSSIZiIbI966yi2KLmr9gf9oatdJYY-ug4cbWFqINdK9ZYPfvGdPHr13KPVQ1qyRtWKPWBURmcTd9_4Ftp225s9UycK2nYQZM47WgAiGBwOVDih0nesrr_AqMl4BF4VnNvmFBRBiNVl9K5813gKfNrDoIdEJJEwtDX8Z5B4b97t1UOe_qxFEwkaoqEsB0-vdVDmhCjFBJbD9KQIDc0gxnbfHWMJKzHZ_jUa9_-FKCsCP41_dSKLUwUo5qrCZBYjDEIt4tjyJ_lmytQahBTWrReEwqSevaTcuHk_dD3GpUDiRRu1aYfPruoo42o9OD9UAY5Owl5hIhSl29wmzW3jpZX9fhyT0aUQGCGR6B9hJ1odcfh7aXpqNuUI_00Ybif3VnI4YAw"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3208477" TargetMode="External"/><Relationship Id="rId2" Type="http://schemas.openxmlformats.org/officeDocument/2006/relationships/hyperlink" Target="https://community.secop.gov.co/Public/Tendering/OpportunityDetail/Index?noticeUID=CO1.NTC.2951417&amp;isFromPublicArea=True&amp;isModal=False" TargetMode="External"/><Relationship Id="rId1" Type="http://schemas.openxmlformats.org/officeDocument/2006/relationships/hyperlink" Target="https://community.secop.gov.co/Public/Tendering/OpportunityDetail/Index?noticeUID=CO1.NTC.2977809&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3017832&amp;isFromPublicArea=True&amp;isModal=False"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301783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8194693&amp;isFromPublicArea=True&amp;isModal=False" TargetMode="External"/><Relationship Id="rId13" Type="http://schemas.openxmlformats.org/officeDocument/2006/relationships/vmlDrawing" Target="../drawings/vmlDrawing2.vml"/><Relationship Id="rId3" Type="http://schemas.openxmlformats.org/officeDocument/2006/relationships/hyperlink" Target="https://community.secop.gov.co/Public/Tendering/ContractNoticePhases/View?PPI=CO1.PPI.27117785&amp;isFromPublicArea=True&amp;isModal=False" TargetMode="External"/><Relationship Id="rId7" Type="http://schemas.openxmlformats.org/officeDocument/2006/relationships/hyperlink" Target="https://community.secop.gov.co/Public/Tendering/OpportunityDetail/Index?noticeUID=CO1.NTC.5098885&amp;isFromPublicArea=True&amp;isModal=False" TargetMode="External"/><Relationship Id="rId12" Type="http://schemas.openxmlformats.org/officeDocument/2006/relationships/printerSettings" Target="../printerSettings/printerSettings9.bin"/><Relationship Id="rId2" Type="http://schemas.openxmlformats.org/officeDocument/2006/relationships/hyperlink" Target="https://community.secop.gov.co/Public/Tendering/ContractNoticePhases/View?PPI=CO1.PPI.26525050&amp;isFromPublicArea=True&amp;isModal=False" TargetMode="External"/><Relationship Id="rId1" Type="http://schemas.openxmlformats.org/officeDocument/2006/relationships/hyperlink" Target="https://www.secop.gov.co/CO1BusinessLine/Tendering/ContractNoticeView/Index?prevCtxLbl=Contract+Notices+Management&amp;prevCtxUrl=https%3a%2f%2fwww.secop.gov.co%3a443%2fCO1BusinessLine%2fTendering%2fContractNoticeManagement%2fIndex&amp;notice=CO1.NTC.4913484" TargetMode="External"/><Relationship Id="rId6" Type="http://schemas.openxmlformats.org/officeDocument/2006/relationships/hyperlink" Target="https://community.secop.gov.co/Public/Tendering/ContractNoticePhases/View?PPI=CO1.PPI.27791803&amp;isFromPublicArea=True&amp;isModal=False" TargetMode="External"/><Relationship Id="rId11" Type="http://schemas.openxmlformats.org/officeDocument/2006/relationships/hyperlink" Target="https://community.secop.gov.co/Public/Tendering/ContractNoticePhases/View?PPI=CO1.PPI.26748372&amp;isFromPublicArea=True&amp;isModal=False" TargetMode="External"/><Relationship Id="rId5" Type="http://schemas.openxmlformats.org/officeDocument/2006/relationships/hyperlink" Target="https://community.secop.gov.co/Public/Tendering/OpportunityDetail/Index?noticeUID=CO1.NTC.4969722&amp;isFromPublicArea=True&amp;isModal=False" TargetMode="External"/><Relationship Id="rId15" Type="http://schemas.microsoft.com/office/2017/10/relationships/threadedComment" Target="../threadedComments/threadedComment2.xml"/><Relationship Id="rId10" Type="http://schemas.openxmlformats.org/officeDocument/2006/relationships/hyperlink" Target="https://community.secop.gov.co/Public/Tendering/OpportunityDetail/Index?noticeUID=CO1.NTC.4994107&amp;isFromPublicArea=True&amp;isModal=False" TargetMode="External"/><Relationship Id="rId4" Type="http://schemas.openxmlformats.org/officeDocument/2006/relationships/hyperlink" Target="https://community.secop.gov.co/Public/Tendering/OpportunityDetail/Index?noticeUID=CO1.NTC.4853431&amp;isFromPublicArea=True&amp;isModal=False" TargetMode="External"/><Relationship Id="rId9" Type="http://schemas.openxmlformats.org/officeDocument/2006/relationships/hyperlink" Target="https://community.secop.gov.co/Public/Tendering/OpportunityDetail/Index?noticeUID=CO1.NTC.5206691&amp;isFromPublicArea=True&amp;isModal=False" TargetMode="External"/><Relationship Id="rId1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159853" TargetMode="External"/><Relationship Id="rId13" Type="http://schemas.openxmlformats.org/officeDocument/2006/relationships/hyperlink" Target="https://community.secop.gov.co/Public/Tendering/OpportunityDetail/Index?noticeUID=CO1.NTC.7223291&amp;isFromPublicArea=True&amp;isModal=true&amp;asPopupView=true" TargetMode="External"/><Relationship Id="rId18" Type="http://schemas.openxmlformats.org/officeDocument/2006/relationships/hyperlink" Target="https://community.secop.gov.co/Public/Tendering/ContractNoticePhases/View?PPI=CO1.PPI.36148166&amp;isFromPublicArea=True&amp;isModal=False" TargetMode="Externa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153605" TargetMode="External"/><Relationship Id="rId7" Type="http://schemas.openxmlformats.org/officeDocument/2006/relationships/hyperlink" Target="https://community.secop.gov.co/Public/Tendering/ContractNoticePhases/View?PPI=CO1.PPI.36344156&amp;isFromPublicArea=True&amp;isModal=False" TargetMode="External"/><Relationship Id="rId12" Type="http://schemas.openxmlformats.org/officeDocument/2006/relationships/hyperlink" Target="https://community.secop.gov.co/Public/Tendering/OpportunityDetail/Index?noticeUID=CO1.NTC.7153605&amp;isFromPublicArea=True&amp;isModal=true&amp;asPopupView=true" TargetMode="External"/><Relationship Id="rId17" Type="http://schemas.openxmlformats.org/officeDocument/2006/relationships/hyperlink" Target="https://community.secop.gov.co/Public/Tendering/OpportunityDetail/Index?noticeUID=CO1.NTC.7206349&amp;isFromPublicArea=True&amp;isModal=true&amp;asPopupView=true" TargetMode="External"/><Relationship Id="rId2" Type="http://schemas.openxmlformats.org/officeDocument/2006/relationships/hyperlink" Target="https://community.secop.gov.co/Public/Tendering/ContractNoticePhases/View?PPI=CO1.PPI.36414769&amp;isFromPublicArea=True&amp;isModal=False" TargetMode="External"/><Relationship Id="rId16" Type="http://schemas.openxmlformats.org/officeDocument/2006/relationships/hyperlink" Target="https://community.secop.gov.co/Public/Tendering/OpportunityDetail/Index?noticeUID=CO1.NTC.7122046&amp;isFromPublicArea=True&amp;isModal=False" TargetMode="External"/><Relationship Id="rId1" Type="http://schemas.openxmlformats.org/officeDocument/2006/relationships/hyperlink" Target="https://community.secop.gov.co/Public/Tendering/OpportunityDetail/Index?noticeUID=CO1.NTC.7249523&amp;isFromPublicArea=True&amp;isModal=False" TargetMode="External"/><Relationship Id="rId6" Type="http://schemas.openxmlformats.org/officeDocument/2006/relationships/hyperlink" Target="https://community.secop.gov.co/Public/Tendering/ContractNoticePhases/View?PPI=CO1.PPI.35204043&amp;isFromPublicArea=True&amp;isModal=False" TargetMode="External"/><Relationship Id="rId11" Type="http://schemas.openxmlformats.org/officeDocument/2006/relationships/hyperlink" Target="https://community.secop.gov.co/Public/Tendering/OpportunityDetail/Index?noticeUID=CO1.NTC.7189168&amp;isFromPublicArea=True&amp;isModal=true&amp;asPopupView=true" TargetMode="External"/><Relationship Id="rId5" Type="http://schemas.openxmlformats.org/officeDocument/2006/relationships/hyperlink" Target="https://community.secop.gov.co/Public/Tendering/OpportunityDetail/Index?noticeUID=CO1.NTC.7067953&amp;isFromPublicArea=True&amp;isModal=False" TargetMode="External"/><Relationship Id="rId15" Type="http://schemas.openxmlformats.org/officeDocument/2006/relationships/hyperlink" Target="https://community.secop.gov.co/Public/Tendering/OpportunityDetail/Index?noticeUID=CO1.NTC.7206349&amp;isFromPublicArea=True&amp;isModal=true&amp;asPopupView=true" TargetMode="External"/><Relationship Id="rId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189168" TargetMode="External"/><Relationship Id="rId19" Type="http://schemas.openxmlformats.org/officeDocument/2006/relationships/hyperlink" Target="https://community.secop.gov.co/Public/Tendering/OpportunityDetail/Index?noticeUID=CO1.NTC.7200747&amp;isFromPublicArea=True&amp;isModal=true&amp;asPopupView=true"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223291" TargetMode="External"/><Relationship Id="rId9" Type="http://schemas.openxmlformats.org/officeDocument/2006/relationships/hyperlink" Target="https://community.secop.gov.co/Public/Tendering/OpportunityDetail/Index?noticeUID=CO1.NTC.7159853&amp;isFromPublicArea=True&amp;isModal=true&amp;asPopupView=true" TargetMode="External"/><Relationship Id="rId14" Type="http://schemas.openxmlformats.org/officeDocument/2006/relationships/hyperlink" Target="https://community.secop.gov.co/Public/Tendering/OpportunityDetail/Index?noticeUID=CO1.NTC.7122046&amp;isFromPublicArea=True&amp;isModal=False"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https://www.contratos.gov.co/consultas/detalleProceso.do?numConstancia=12-12-1366764&amp;g-recaptcha-response=03AD1IbLCYBGo-Q8biIc_ByF5dzJesqh8zjxlYVK1E0_b5u7SdhT4jVjyqKrw4Bb46HYi-L8KyBQrlN5YnY2cHXYkItvFjoTOo7FiCLs7-yLWaDuY4-pQITSWBnjH1QlEaxSiLlNbikwD3-e-UgUEPU3JlmqEVGOXSNe2mcFVY7Ukd0VdkGEflYvZanYsJ77Dl3-ZPxP7As5-4mcQWAetrsyVab4W4jalN7ZmB2l7MJPo1FIM3DTaQdedcNlGxlVcjCMoQOqTXXQUDW7x92wNrCYVF1jwRFlA9ksd1b3sCN8UAuCMl7V0JPNwu6p81Bt-sHhw6P3W37zYkD1ufU8Q28HPz1HKte8-xGk3NMkz076gtfj6c4r_S0CvbPktCbsHgIiZyo93nz_2uu0yzXtn2-nFWSXlfpvEv1NoPgsUQEt6Cv1yNMbhrXBuqZlV-xZFt_KBk3uGp-J6e1kkp1eZotj_Qmwnpo7dTyuMtFJOy4M7-PQuQTxZ4EqhG8cTpTUHGcAPt8nszCEFAMVePQbHCh21os5WbgqgtKQ"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ntratos.gov.co/consultas/detalleProceso.do?numConstancia=14-1-125952&amp;g-recaptcha-response=03AFY_a8WCKVjHkXhi65YbkBRNlGJovuViYNj8nTGPWQYCgqgE5w2m-Yo74KVMCLsUYVXev7pnxJsE2A7tRlwRd6q2bhQtmKiB5mW-qBwyVhqvz-Im2-GYB5n3XtFEw8MzKq2av4E_n8xXFSRmWK3oRB3iyN2h2k_TXv194Q-oVPgzmZ4Zk0UiAgSfjuLsT1ApzQ0KdOVdAjcIhZsh_x-MfycV411jF2Go0B9ohmM5YJnCv6lGm_-IoaTqDlAE_EEHDi8MgE8Lyx31GbHAGFtZ3OHH41PtB-KYkM5nYlm3kunBsL06mbPZlUU8xejl5YCygu_-VDUXWYV3WjTI_gAEXKxY7C-WkAvLnACINXeHBnmVdtFmSSwFXwV456l_VyTbc0ttXHByDkCCTkAAyb6yZNI2KBNr14cJnZFt8q-XLDw27L130FwOENO4bEMRte5RNDoimBxY1MthlEeuLRTDRqQ6d0ae097R_Oiscp-jMcsIySZYIwKIDc3wZ0_-21QI2k0eeEWCIMOuj87PSBYV-o5I7b030Uq_Y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tratos.gov.co/consultas/detalleProceso.do?numConstancia=15-15-4358464&amp;g-recaptcha-response=03AGdBq261ENJlmg8z31klccpQQXe-Yecszhob6aYrQRvx5gts_6yK5OyG08JK2S63PqsSQasSGbz5Z6rCysWQ8kXnh-ryYiRILNChFVZ6eOFHy91LsDWoN635uQ_VeGk15Y7grcTSyrzYfWqygDEc9_pBu9uJPqOKFY2eO8yTSOZFzsuxjvfVTHcZqma0pYsJlRTu-pNrb1sHV76ims80_FdSKhkhojv2zN7uOOYEL_bFyUNz6uOwuaMKLbtTQifGLzkglPPh-Tk3o0-4j7wuOfNmipmyR5cJk-sKd1gyEThJ59wuBTNM8dgbqQd_GT3CGlNRMAym21vsFoLu-7y8WLZPbqYe64Sv5TGsBc7c8nCmSqNXl4FwvV7RBs5RC-UV8k5gAiLJEOZnrw76uuPZYOsu6dkl7EUo7nKTNH4GFzAwGmpfKlK82i8UBSouqqKm3OXNAWntR5xDSVEEG9z39DW4rMs8TQ_SIw" TargetMode="External"/><Relationship Id="rId7" Type="http://schemas.microsoft.com/office/2019/04/relationships/namedSheetView" Target="../namedSheetViews/namedSheetView1.xml"/><Relationship Id="rId2" Type="http://schemas.openxmlformats.org/officeDocument/2006/relationships/hyperlink" Target="https://www.contratos.gov.co/consultas/detalleProceso.do?numConstancia=15-1-151661&amp;g-recaptcha-response=03AGdBq27ZddzNQK4ZFLTtYm9_TG2h_nxZO1Y-1FdgOKeUzRtSYN05gY9uYNgCYUfgpElC2MOPPK5EuzyCVuubTXsnY20j7rhemvy-oapmWgkVUtyI662m_Y0f0GmkFwwNa3unNHJwYo8gG8DPIeT2AzReFIsnhikBKcguurNsEi5_NtW4kai3jozILvkEu1BDIVK5cBftSHu8xt4AJvc1H1lfihnHtWf4Z16vPYwkBxKRw8z17ptcOY4kxAzxyoTzZhe5j0PiPcL6mpb5UwraryzxvNaQxuOmuPr30Fsq2NX9C3fTB4NEUzcCHPAGdMgMyGV0yMJya1dINeL6dOBMY_0Thvbak833B3hqdd1lKp5PCoDYMwcYX20GGQEJ4RuDBC36GutBnRk4dk0E8i1_dnqo_UVmcVFdWsA5drEVTh5mBDIVzMN_GD2Dc7hvUiMiUsO0oKmAWZAdKuTXaRXwkfBR2ySS313jTlMe5dV6bpnj1EOM8UMfWGQ" TargetMode="External"/><Relationship Id="rId1" Type="http://schemas.openxmlformats.org/officeDocument/2006/relationships/hyperlink" Target="https://www.contratos.gov.co/consultas/detalleProceso.do?numConstancia=15-1-151661&amp;g-recaptcha-response=03AGdBq27ZddzNQK4ZFLTtYm9_TG2h_nxZO1Y-1FdgOKeUzRtSYN05gY9uYNgCYUfgpElC2MOPPK5EuzyCVuubTXsnY20j7rhemvy-oapmWgkVUtyI662m_Y0f0GmkFwwNa3unNHJwYo8gG8DPIeT2AzReFIsnhikBKcguurNsEi5_NtW4kai3jozILvkEu1BDIVK5cBftSHu8xt4AJvc1H1lfihnHtWf4Z16vPYwkBxKRw8z17ptcOY4kxAzxyoTzZhe5j0PiPcL6mpb5UwraryzxvNaQxuOmuPr30Fsq2NX9C3fTB4NEUzcCHPAGdMgMyGV0yMJya1dINeL6dOBMY_0Thvbak833B3hqdd1lKp5PCoDYMwcYX20GGQEJ4RuDBC36GutBnRk4dk0E8i1_dnqo_UVmcVFdWsA5drEVTh5mBDIVzMN_GD2Dc7hvUiMiUsO0oKmAWZAdKuTXaRXwkfBR2ySS313jTlMe5dV6bpnj1EOM8UMfWGQ" TargetMode="External"/><Relationship Id="rId6" Type="http://schemas.openxmlformats.org/officeDocument/2006/relationships/table" Target="../tables/table3.xml"/><Relationship Id="rId5" Type="http://schemas.openxmlformats.org/officeDocument/2006/relationships/printerSettings" Target="../printerSettings/printerSettings2.bin"/><Relationship Id="rId4" Type="http://schemas.openxmlformats.org/officeDocument/2006/relationships/hyperlink" Target="https://www.contratos.gov.co/consultas/detalleProceso.do?numConstancia=15-15-4358464&amp;g-recaptcha-response=03AGdBq261ENJlmg8z31klccpQQXe-Yecszhob6aYrQRvx5gts_6yK5OyG08JK2S63PqsSQasSGbz5Z6rCysWQ8kXnh-ryYiRILNChFVZ6eOFHy91LsDWoN635uQ_VeGk15Y7grcTSyrzYfWqygDEc9_pBu9uJPqOKFY2eO8yTSOZFzsuxjvfVTHcZqma0pYsJlRTu-pNrb1sHV76ims80_FdSKhkhojv2zN7uOOYEL_bFyUNz6uOwuaMKLbtTQifGLzkglPPh-Tk3o0-4j7wuOfNmipmyR5cJk-sKd1gyEThJ59wuBTNM8dgbqQd_GT3CGlNRMAym21vsFoLu-7y8WLZPbqYe64Sv5TGsBc7c8nCmSqNXl4FwvV7RBs5RC-UV8k5gAiLJEOZnrw76uuPZYOsu6dkl7EUo7nKTNH4GFzAwGmpfKlK82i8UBSouqqKm3OXNAWntR5xDSVEEG9z39DW4rMs8TQ_SI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ontratos.gov.co/consultas/detalleProceso.do?numConstancia=16-15-5737230&amp;g-recaptcha-response=03ANYolqs7RsgjwTfTfWh2l3cSLXi2v6H07pqRZ_7rCGtmK0snFy-RQwJUpZ6OOisTcdBT4B64Vorl9HS4bbWcj50wTMd32jTqcgx9tHiQDv1MtMf41m13KaKMMMrL3_7V7Laa6ibqq6qWOv2uAxSo7tkMf-D1jm8DxRUmB7pzavh3y0XkZayX34LBQmedR041RR_7Th1XHv-VNPiJi2qAoWB4A2ekFwLGmRwCv73lSTulhQGolKW7tRZbJ0MssCDtciqFn0qBsPnTYGe1J0rPXTelxzSzXi6Ek6dHy8yFM56ik0gYl_CVFbvIWNnkn-FLssj9V5ZnqjgZNeftjAPyZnuqJuhXhx4ATKI5_UeywUojR_bNUvdGn3mrHtkpHrlKRR6KklMUWU_c9qM2kO93J1Ewfo5vNLD3wGG2NZ3q3bSFoajO09lJ0hxpwAjUqXtHWPpWPldAHeldB1fCmS-WCrcvLIJL2DNP5B1tnatt4f1iNm_SvC1jJy2ImsctD6G1_07HbzR7d2e_cxTA3wr_GCxNcH2GZjZNRA" TargetMode="External"/><Relationship Id="rId7" Type="http://schemas.microsoft.com/office/2019/04/relationships/namedSheetView" Target="../namedSheetViews/namedSheetView2.xml"/><Relationship Id="rId2" Type="http://schemas.openxmlformats.org/officeDocument/2006/relationships/hyperlink" Target="https://www.contratos.gov.co/consultas/detalleProceso.do?numConstancia=16-1-163019&amp;g-recaptcha-response=03AGdBq24vvgoOEaZnIsQ1ms_Rg2gt9C7tzmGYTLS43ZwezoV2WuwBH6jHGhvafU10IfR8qAyXMpC21a8OnfatvfNKgI-E4cWkSBWpmSlrmgFL8Ot320BEnckCgxykDkGystc-mf6MemYj3jDU88Uo4Pfs2jxZtRPkJtW70odTWnT0u-pjl7JMAD-bweEFKFYVF9sN3wdpTPQlzlbHSkNj05WaKqWecmcuw_I9w8dZKloDS8IEajkwnZ4hELQF6Ydyn0JY_JLF0VsQfBIc18gnmUk5ykTn27H6aYyQjOH4922BKCvgF_ox5uiYWNTwC0Kzbj9phCMuXFt8hMMhYtASYkLzumslX9e7Ifgymh104OEwMuOfmgd7Mz3V6bf7ViI_iNxjS2HjCmftLVewbIt1j1SxmevXo7sLgHF7ZNEdl0yg01D_ZqBH2Bu3alULiLWX3yho58HD_c5K5y3B9HMmqipG9isXraRBJA" TargetMode="External"/><Relationship Id="rId1" Type="http://schemas.openxmlformats.org/officeDocument/2006/relationships/hyperlink" Target="https://www.contratos.gov.co/consultas/detalleProceso.do?numConstancia=16-1-163019&amp;g-recaptcha-response=03AGdBq24vvgoOEaZnIsQ1ms_Rg2gt9C7tzmGYTLS43ZwezoV2WuwBH6jHGhvafU10IfR8qAyXMpC21a8OnfatvfNKgI-E4cWkSBWpmSlrmgFL8Ot320BEnckCgxykDkGystc-mf6MemYj3jDU88Uo4Pfs2jxZtRPkJtW70odTWnT0u-pjl7JMAD-bweEFKFYVF9sN3wdpTPQlzlbHSkNj05WaKqWecmcuw_I9w8dZKloDS8IEajkwnZ4hELQF6Ydyn0JY_JLF0VsQfBIc18gnmUk5ykTn27H6aYyQjOH4922BKCvgF_ox5uiYWNTwC0Kzbj9phCMuXFt8hMMhYtASYkLzumslX9e7Ifgymh104OEwMuOfmgd7Mz3V6bf7ViI_iNxjS2HjCmftLVewbIt1j1SxmevXo7sLgHF7ZNEdl0yg01D_ZqBH2Bu3alULiLWX3yho58HD_c5K5y3B9HMmqipG9isXraRBJA" TargetMode="External"/><Relationship Id="rId6" Type="http://schemas.openxmlformats.org/officeDocument/2006/relationships/table" Target="../tables/table4.xml"/><Relationship Id="rId5" Type="http://schemas.openxmlformats.org/officeDocument/2006/relationships/printerSettings" Target="../printerSettings/printerSettings3.bin"/><Relationship Id="rId4" Type="http://schemas.openxmlformats.org/officeDocument/2006/relationships/hyperlink" Target="https://www.contratos.gov.co/consultas/detalleProceso.do?numConstancia=16-15-5737230&amp;g-recaptcha-response=03ANYolqs7RsgjwTfTfWh2l3cSLXi2v6H07pqRZ_7rCGtmK0snFy-RQwJUpZ6OOisTcdBT4B64Vorl9HS4bbWcj50wTMd32jTqcgx9tHiQDv1MtMf41m13KaKMMMrL3_7V7Laa6ibqq6qWOv2uAxSo7tkMf-D1jm8DxRUmB7pzavh3y0XkZayX34LBQmedR041RR_7Th1XHv-VNPiJi2qAoWB4A2ekFwLGmRwCv73lSTulhQGolKW7tRZbJ0MssCDtciqFn0qBsPnTYGe1J0rPXTelxzSzXi6Ek6dHy8yFM56ik0gYl_CVFbvIWNnkn-FLssj9V5ZnqjgZNeftjAPyZnuqJuhXhx4ATKI5_UeywUojR_bNUvdGn3mrHtkpHrlKRR6KklMUWU_c9qM2kO93J1Ewfo5vNLD3wGG2NZ3q3bSFoajO09lJ0hxpwAjUqXtHWPpWPldAHeldB1fCmS-WCrcvLIJL2DNP5B1tnatt4f1iNm_SvC1jJy2ImsctD6G1_07HbzR7d2e_cxTA3wr_GCxNcH2GZjZNR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638697&amp;isFromPublicArea=True&amp;isModal=False" TargetMode="External"/><Relationship Id="rId13" Type="http://schemas.openxmlformats.org/officeDocument/2006/relationships/hyperlink" Target="https://community.secop.gov.co/Public/Tendering/OpportunityDetail/Index?noticeUID=CO1.NTC.224935&amp;isFromPublicArea=True&amp;isModal=False" TargetMode="External"/><Relationship Id="rId18" Type="http://schemas.openxmlformats.org/officeDocument/2006/relationships/drawing" Target="../drawings/drawing1.xm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39834" TargetMode="External"/><Relationship Id="rId21" Type="http://schemas.openxmlformats.org/officeDocument/2006/relationships/comments" Target="../comments1.xml"/><Relationship Id="rId7" Type="http://schemas.openxmlformats.org/officeDocument/2006/relationships/hyperlink" Target="https://community.secop.gov.co/Public/Tendering/ContractNoticePhases/View?PPI=CO1.PPI.733748&amp;isFromPublicArea=True&amp;isModal=False" TargetMode="External"/><Relationship Id="rId12" Type="http://schemas.openxmlformats.org/officeDocument/2006/relationships/hyperlink" Target="mailto:juan.baez.gng@gmail.com%20jorge.gomez@gng.com.co%20liliana.sanchez@gng.com.co" TargetMode="External"/><Relationship Id="rId17" Type="http://schemas.openxmlformats.org/officeDocument/2006/relationships/printerSettings" Target="../printerSettings/printerSettings4.bin"/><Relationship Id="rId2" Type="http://schemas.openxmlformats.org/officeDocument/2006/relationships/hyperlink" Target="https://community.secop.gov.co/Public/Tendering/ContractNoticePhases/View?PPI=CO1.PPI.766171&amp;isFromPublicArea=True&amp;isModal=False" TargetMode="External"/><Relationship Id="rId16" Type="http://schemas.openxmlformats.org/officeDocument/2006/relationships/hyperlink" Target="mailto:teresaortiztorrecilla@gmail.com" TargetMode="External"/><Relationship Id="rId20" Type="http://schemas.openxmlformats.org/officeDocument/2006/relationships/table" Target="../tables/table5.xm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33250" TargetMode="External"/><Relationship Id="rId6" Type="http://schemas.openxmlformats.org/officeDocument/2006/relationships/hyperlink" Target="mailto:jorge.gomez@gng.com.co%20ivan.posada@gng.com.co%20liliana.sanchez@gng.com.co"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61772" TargetMode="External"/><Relationship Id="rId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8928" TargetMode="External"/><Relationship Id="rId15" Type="http://schemas.openxmlformats.org/officeDocument/2006/relationships/hyperlink" Target="https://community.secop.gov.co/Public/Tendering/OpportunityDetail/Index?noticeUID=CO1.NTC.248454&amp;isFromPublicArea=True&amp;isModal=False" TargetMode="External"/><Relationship Id="rId23" Type="http://schemas.microsoft.com/office/2019/04/relationships/namedSheetView" Target="../namedSheetViews/namedSheetView3.xml"/><Relationship Id="rId10" Type="http://schemas.openxmlformats.org/officeDocument/2006/relationships/hyperlink" Target="https://community.secop.gov.co/Public/Tendering/OpportunityDetail/Index?noticeUID=CO1.NTC.261960&amp;isFromPublicArea=True&amp;isModal=False" TargetMode="External"/><Relationship Id="rId19" Type="http://schemas.openxmlformats.org/officeDocument/2006/relationships/vmlDrawing" Target="../drawings/vmlDrawing1.vml"/><Relationship Id="rId4" Type="http://schemas.openxmlformats.org/officeDocument/2006/relationships/hyperlink" Target="mailto:mallavial.fdlch@gmail.com%20vitonea@hotmail.com" TargetMode="External"/><Relationship Id="rId9" Type="http://schemas.openxmlformats.org/officeDocument/2006/relationships/hyperlink" Target="mailto:espaciopublico105@gmail.com,%20rymcei@yahoo.es" TargetMode="External"/><Relationship Id="rId14" Type="http://schemas.openxmlformats.org/officeDocument/2006/relationships/hyperlink" Target="https://community.secop.gov.co/Public/Tendering/ContractNoticePhases/View?PPI=CO1.PPI.699725&amp;isFromPublicArea=True&amp;isModal=False" TargetMode="External"/><Relationship Id="rId22"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09800&amp;isFromPublicArea=True&amp;isModal=False" TargetMode="External"/><Relationship Id="rId13" Type="http://schemas.openxmlformats.org/officeDocument/2006/relationships/hyperlink" Target="https://community.secop.gov.co/Public/Tendering/ContractNoticePhases/View?PPI=CO1.PPI.2462025&amp;isFromPublicArea=True&amp;isModal=False" TargetMode="External"/><Relationship Id="rId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619349" TargetMode="External"/><Relationship Id="rId3" Type="http://schemas.openxmlformats.org/officeDocument/2006/relationships/hyperlink" Target="https://community.secop.gov.co/Public/Tendering/ContractNoticePhases/View?PPI=CO1.PPI.1465157&amp;isFromPublicArea=True&amp;isModal=False" TargetMode="External"/><Relationship Id="rId21" Type="http://schemas.openxmlformats.org/officeDocument/2006/relationships/hyperlink" Target="https://community.secop.gov.co/Public/Tendering/OpportunityDetail/Index?noticeUID=CO1.NTC.619349&amp;isFromPublicArea=True&amp;isModal=False" TargetMode="External"/><Relationship Id="rId7" Type="http://schemas.openxmlformats.org/officeDocument/2006/relationships/hyperlink" Target="https://community.secop.gov.co/Public/Tendering/ContractNoticePhases/View?PPI=CO1.PPI.1549435&amp;isFromPublicArea=True&amp;isModal=False" TargetMode="External"/><Relationship Id="rId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607351" TargetMode="External"/><Relationship Id="rId17" Type="http://schemas.openxmlformats.org/officeDocument/2006/relationships/hyperlink" Target="https://www.contratos.gov.co/consultas/detalleProceso.do?numConstancia=18-21-3031" TargetMode="External"/><Relationship Id="rId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432324" TargetMode="External"/><Relationship Id="rId16" Type="http://schemas.openxmlformats.org/officeDocument/2006/relationships/hyperlink" Target="https://community.secop.gov.co/Public/Tendering/OpportunityDetail/Index?noticeUID=CO1.NTC.469835&amp;isFromPublicArea=True&amp;isModal=False" TargetMode="External"/><Relationship Id="rId20" Type="http://schemas.openxmlformats.org/officeDocument/2006/relationships/hyperlink" Target="https://www.secop.gov.co/CO1BusinessLine/Tendering/BuyerWorkArea/Index?docUniqueIdentifier=CO1.BDOS.593282&amp;prevCtxUrl=https%3a%2f%2fwww.secop.gov.co%2fCO1BusinessLine%2fTendering%2fBuyerDossierWorkspace%2fIndex%3freference%3d2018%26createDateFrom%3d01%2f01%2f2018+16%3a29%3a00%26createDateTo%3d25%2f01%2f2023+16%3a29%3a00%26filteringState%3d2%26sortingState%3dLastCreatedASC%26showAdvancedSearch%3dTrue%26showAdvancedSearchFields%3dFalse%26advSrchFolderCode%3dALL%26selectedDossier%3dCO1.BDOS.593282%26selectedRequest%3dCO1.REQ.634322%26&amp;prevCtxLbl=Procesos+de+la+Entidad+Estatal" TargetMode="External"/><Relationship Id="rId1" Type="http://schemas.openxmlformats.org/officeDocument/2006/relationships/hyperlink" Target="https://www.contratos.gov.co/consultas/detalleProceso.do?numConstancia=18-21-3031" TargetMode="External"/><Relationship Id="rId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620190" TargetMode="External"/><Relationship Id="rId11" Type="http://schemas.openxmlformats.org/officeDocument/2006/relationships/hyperlink" Target="https://community.secop.gov.co/Public/Tendering/ContractNoticePhases/View?PPI=CO1.PPI.2398366&amp;isFromPublicArea=True&amp;isModal=False" TargetMode="External"/><Relationship Id="rId24" Type="http://schemas.openxmlformats.org/officeDocument/2006/relationships/table" Target="../tables/table6.xml"/><Relationship Id="rId5" Type="http://schemas.openxmlformats.org/officeDocument/2006/relationships/hyperlink" Target="https://community.secop.gov.co/Public/Tendering/ContractNoticePhases/View?PPI=CO1.PPI.1549366&amp;isFromPublicArea=True&amp;isModal=False" TargetMode="External"/><Relationship Id="rId15" Type="http://schemas.openxmlformats.org/officeDocument/2006/relationships/hyperlink" Target="https://community.secop.gov.co/Public/Tendering/OpportunityDetail/Index?noticeUID=CO1.NTC.607351&amp;isFromPublicArea=True&amp;isModal=False" TargetMode="External"/><Relationship Id="rId23" Type="http://schemas.openxmlformats.org/officeDocument/2006/relationships/printerSettings" Target="../printerSettings/printerSettings5.bin"/><Relationship Id="rId10" Type="http://schemas.openxmlformats.org/officeDocument/2006/relationships/hyperlink" Target="https://community.secop.gov.co/Public/Tendering/ContractNoticePhases/View?PPI=CO1.PPI.2398713&amp;isFromPublicArea=True&amp;isModal=False" TargetMode="External"/><Relationship Id="rId19" Type="http://schemas.openxmlformats.org/officeDocument/2006/relationships/hyperlink" Target="https://community.secop.gov.co/Public/Tendering/OpportunityDetail/Index?noticeUID=CO1.NTC.600920&amp;isFromPublicArea=True&amp;isModal=False"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613411" TargetMode="External"/><Relationship Id="rId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607676" TargetMode="External"/><Relationship Id="rId14" Type="http://schemas.openxmlformats.org/officeDocument/2006/relationships/hyperlink" Target="https://community.secop.gov.co/Public/Tendering/ContractNoticePhases/View?PPI=CO1.PPI.2462025&amp;isFromPublicArea=True&amp;isModal=False" TargetMode="External"/><Relationship Id="rId22" Type="http://schemas.openxmlformats.org/officeDocument/2006/relationships/hyperlink" Target="https://community.secop.gov.co/Public/Tendering/OpportunityDetail/Index?noticeUID=CO1.NTC.613411&amp;isFromPublicArea=True&amp;isModal=Fals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87328&amp;isFromPublicArea=True&amp;isModal=False" TargetMode="External"/><Relationship Id="rId13" Type="http://schemas.openxmlformats.org/officeDocument/2006/relationships/hyperlink" Target="https://community.secop.gov.co/Public/Tendering/ContractNoticePhases/View?PPI=CO1.PPI.4769006&amp;isFromPublicArea=True&amp;isModal=False" TargetMode="Externa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984616" TargetMode="External"/><Relationship Id="rId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887328" TargetMode="External"/><Relationship Id="rId12" Type="http://schemas.openxmlformats.org/officeDocument/2006/relationships/hyperlink" Target="https://community.secop.gov.co/Public/Tendering/OpportunityDetail/Index?noticeUID=CO1.NTC.1055863&amp;isFromPublicArea=True&amp;isModal=False" TargetMode="External"/><Relationship Id="rId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984616" TargetMode="Externa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984318" TargetMode="External"/><Relationship Id="rId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986317"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905138" TargetMode="External"/><Relationship Id="rId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004019" TargetMode="External"/><Relationship Id="rId15" Type="http://schemas.openxmlformats.org/officeDocument/2006/relationships/table" Target="../tables/table7.xml"/><Relationship Id="rId10" Type="http://schemas.openxmlformats.org/officeDocument/2006/relationships/hyperlink" Target="https://community.secop.gov.co/Public/Tendering/OpportunityDetail/Index?noticeUID=CO1.NTC.894507&amp;isFromPublicArea=True&amp;isModal=False" TargetMode="External"/><Relationship Id="rId4" Type="http://schemas.openxmlformats.org/officeDocument/2006/relationships/hyperlink" Target="https://community.secop.gov.co/Public/Tendering/ContractNoticePhases/View?PPI=CO1.PPI.4868651&amp;isFromPublicArea=True&amp;isModal=False" TargetMode="External"/><Relationship Id="rId9" Type="http://schemas.openxmlformats.org/officeDocument/2006/relationships/hyperlink" Target="https://community.secop.gov.co/Public/Tendering/ContractNoticePhases/View?PPI=CO1.PPI.4094912&amp;isFromPublicArea=True&amp;isModal=False" TargetMode="External"/><Relationship Id="rId1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386301" TargetMode="External"/><Relationship Id="rId13" Type="http://schemas.openxmlformats.org/officeDocument/2006/relationships/printerSettings" Target="../printerSettings/printerSettings7.bin"/><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44964" TargetMode="External"/><Relationship Id="rId7" Type="http://schemas.openxmlformats.org/officeDocument/2006/relationships/hyperlink" Target="https://community.secop.gov.co/Public/Tendering/OpportunityDetail/Index?noticeUID=CO1.NTC.2443238&amp;isFromPublicArea=True&amp;isModal=False" TargetMode="External"/><Relationship Id="rId12" Type="http://schemas.openxmlformats.org/officeDocument/2006/relationships/hyperlink" Target="https://community.secop.gov.co/Public/Tendering/OpportunityDetail/Index?noticeUID=CO1.NTC.2443238&amp;isFromPublicArea=True&amp;isModal=False" TargetMode="External"/><Relationship Id="rId2" Type="http://schemas.openxmlformats.org/officeDocument/2006/relationships/hyperlink" Target="https://community.secop.gov.co/Public/Tendering/OpportunityDetail/Index?noticeUID=CO1.NTC.2410891&amp;isFromPublicArea=True&amp;isModal=False" TargetMode="External"/><Relationship Id="rId1" Type="http://schemas.openxmlformats.org/officeDocument/2006/relationships/hyperlink" Target="https://community.secop.gov.co/Public/Tendering/ContractNoticePhases/View?PPI=CO1.PPI.15523174&amp;isFromPublicArea=True&amp;isModal=False" TargetMode="External"/><Relationship Id="rId6" Type="http://schemas.openxmlformats.org/officeDocument/2006/relationships/hyperlink" Target="https://community.secop.gov.co/Public/Tendering/OpportunityDetail/Index?noticeUID=CO1.NTC.2410891&amp;isFromPublicArea=True&amp;isModal=False" TargetMode="External"/><Relationship Id="rId11" Type="http://schemas.openxmlformats.org/officeDocument/2006/relationships/hyperlink" Target="https://community.secop.gov.co/Public/Tendering/OpportunityDetail/Index?noticeUID=CO1.NTC.2444964&amp;isFromPublicArea=True&amp;isModal=False" TargetMode="External"/><Relationship Id="rId5" Type="http://schemas.openxmlformats.org/officeDocument/2006/relationships/hyperlink" Target="https://community.secop.gov.co/Public/Tendering/OpportunityDetail/Index?noticeUID=CO1.NTC.2336922&amp;isFromPublicArea=True&amp;isModal=False" TargetMode="External"/><Relationship Id="rId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3354573"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379911" TargetMode="External"/><Relationship Id="rId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32752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C2E86-014D-4DC3-ADE9-561530387813}">
  <dimension ref="A1:AO3"/>
  <sheetViews>
    <sheetView zoomScale="86" zoomScaleNormal="86" workbookViewId="0">
      <pane xSplit="1" topLeftCell="B1" activePane="topRight" state="frozen"/>
      <selection pane="topRight"/>
      <selection activeCell="A4" sqref="A4"/>
    </sheetView>
  </sheetViews>
  <sheetFormatPr defaultColWidth="9.140625" defaultRowHeight="21"/>
  <cols>
    <col min="1" max="2" width="14.7109375" style="29" customWidth="1"/>
    <col min="3" max="3" width="31.42578125" style="12" bestFit="1" customWidth="1"/>
    <col min="4" max="4" width="76.140625" style="12" customWidth="1"/>
    <col min="5" max="5" width="57.42578125" customWidth="1"/>
    <col min="6" max="6" width="21" style="12" bestFit="1" customWidth="1"/>
    <col min="7" max="7" width="25.42578125" customWidth="1"/>
    <col min="8" max="8" width="46.28515625" customWidth="1"/>
    <col min="9" max="9" width="16" style="12" customWidth="1"/>
    <col min="10" max="10" width="23" customWidth="1"/>
    <col min="11" max="11" width="22.42578125" style="12" customWidth="1"/>
    <col min="12" max="12" width="57.42578125" style="12" customWidth="1"/>
    <col min="13" max="13" width="49" style="12" customWidth="1"/>
    <col min="14" max="14" width="25.140625" style="12" customWidth="1"/>
    <col min="15" max="15" width="30.42578125" style="12" customWidth="1"/>
    <col min="16" max="16" width="22.28515625" style="12" customWidth="1"/>
    <col min="17" max="17" width="25" style="12" customWidth="1"/>
    <col min="18" max="18" width="21.42578125" style="12" customWidth="1"/>
    <col min="19" max="19" width="32.7109375" style="12" customWidth="1"/>
    <col min="20" max="20" width="57.7109375" style="12" customWidth="1"/>
    <col min="21" max="21" width="32.42578125" style="14" customWidth="1"/>
    <col min="22" max="22" width="21.42578125" style="14" customWidth="1"/>
    <col min="23" max="23" width="33.42578125" style="14" customWidth="1"/>
    <col min="24" max="24" width="37.7109375" style="14" customWidth="1"/>
    <col min="25" max="25" width="26.42578125" style="14" customWidth="1"/>
    <col min="26" max="26" width="24.42578125" style="14" customWidth="1"/>
    <col min="27" max="27" width="31.140625" style="27" customWidth="1"/>
    <col min="28" max="28" width="37.7109375" style="14" customWidth="1"/>
    <col min="29" max="29" width="60.42578125" style="14" customWidth="1"/>
    <col min="30" max="30" width="43.28515625" style="14" customWidth="1"/>
    <col min="31" max="31" width="37.42578125" style="14" customWidth="1"/>
    <col min="32" max="32" width="29" style="14" customWidth="1"/>
    <col min="33" max="33" width="25.28515625" style="14" customWidth="1"/>
    <col min="34" max="34" width="32.42578125" style="14" customWidth="1"/>
    <col min="35" max="37" width="25" style="14" customWidth="1"/>
    <col min="38" max="38" width="21.7109375" style="19" bestFit="1" customWidth="1"/>
    <col min="39" max="39" width="129" style="14" customWidth="1"/>
    <col min="40" max="40" width="145.28515625" style="14" customWidth="1"/>
    <col min="41" max="41" width="19" style="14" customWidth="1"/>
    <col min="42" max="42" width="12.85546875" style="12" customWidth="1"/>
    <col min="43" max="43" width="9.140625" style="12"/>
    <col min="44" max="44" width="26.42578125" style="12" bestFit="1" customWidth="1"/>
    <col min="45" max="45" width="22.42578125" style="12" customWidth="1"/>
    <col min="46" max="16384" width="9.140625" style="12"/>
  </cols>
  <sheetData>
    <row r="1" spans="1:37" s="13" customFormat="1" ht="56.25">
      <c r="A1" s="30" t="s">
        <v>0</v>
      </c>
      <c r="B1" s="30" t="s">
        <v>1</v>
      </c>
      <c r="C1" s="31" t="s">
        <v>2</v>
      </c>
      <c r="D1" s="31" t="s">
        <v>3</v>
      </c>
      <c r="E1" s="31" t="s">
        <v>4</v>
      </c>
      <c r="F1" s="31" t="s">
        <v>5</v>
      </c>
      <c r="G1" s="31" t="s">
        <v>6</v>
      </c>
      <c r="H1" s="31" t="s">
        <v>7</v>
      </c>
      <c r="I1" s="32" t="s">
        <v>8</v>
      </c>
      <c r="J1" s="32" t="s">
        <v>9</v>
      </c>
      <c r="K1" s="31" t="s">
        <v>10</v>
      </c>
      <c r="L1" s="33" t="s">
        <v>11</v>
      </c>
      <c r="M1" s="33" t="s">
        <v>12</v>
      </c>
      <c r="N1" s="33" t="s">
        <v>13</v>
      </c>
      <c r="O1" s="34" t="s">
        <v>14</v>
      </c>
      <c r="P1" s="34" t="s">
        <v>15</v>
      </c>
      <c r="Q1" s="34" t="s">
        <v>16</v>
      </c>
      <c r="R1" s="34" t="s">
        <v>17</v>
      </c>
      <c r="S1" s="34" t="s">
        <v>18</v>
      </c>
      <c r="T1" s="35" t="s">
        <v>19</v>
      </c>
      <c r="U1" s="35" t="s">
        <v>20</v>
      </c>
      <c r="V1" s="35" t="s">
        <v>21</v>
      </c>
      <c r="W1" s="36" t="s">
        <v>22</v>
      </c>
      <c r="X1" s="38" t="s">
        <v>23</v>
      </c>
      <c r="Y1" s="38" t="s">
        <v>24</v>
      </c>
      <c r="Z1" s="38" t="s">
        <v>25</v>
      </c>
      <c r="AA1" s="38" t="s">
        <v>26</v>
      </c>
      <c r="AB1" s="38" t="s">
        <v>27</v>
      </c>
      <c r="AC1" s="38" t="s">
        <v>28</v>
      </c>
      <c r="AD1" s="39" t="s">
        <v>29</v>
      </c>
      <c r="AE1" s="39" t="s">
        <v>30</v>
      </c>
      <c r="AF1" s="40" t="s">
        <v>31</v>
      </c>
      <c r="AG1" s="40" t="s">
        <v>32</v>
      </c>
      <c r="AH1" s="45" t="s">
        <v>33</v>
      </c>
      <c r="AI1" s="46" t="s">
        <v>34</v>
      </c>
      <c r="AJ1" s="46" t="s">
        <v>35</v>
      </c>
      <c r="AK1" s="46" t="s">
        <v>36</v>
      </c>
    </row>
    <row r="2" spans="1:37" ht="254.25" customHeight="1">
      <c r="A2" s="91" t="s">
        <v>37</v>
      </c>
      <c r="B2" s="758">
        <v>0.2</v>
      </c>
      <c r="C2" s="81" t="s">
        <v>38</v>
      </c>
      <c r="D2" s="751" t="s">
        <v>39</v>
      </c>
      <c r="E2" s="349" t="s">
        <v>40</v>
      </c>
      <c r="F2" s="81" t="s">
        <v>41</v>
      </c>
      <c r="G2" s="81" t="s">
        <v>42</v>
      </c>
      <c r="H2" s="93" t="s">
        <v>43</v>
      </c>
      <c r="I2" s="84" t="s">
        <v>44</v>
      </c>
      <c r="J2" s="84" t="s">
        <v>44</v>
      </c>
      <c r="K2" s="81" t="s">
        <v>45</v>
      </c>
      <c r="L2" s="354" t="s">
        <v>46</v>
      </c>
      <c r="M2" s="354" t="s">
        <v>46</v>
      </c>
      <c r="N2" s="752">
        <v>40783</v>
      </c>
      <c r="O2" s="752">
        <v>40821</v>
      </c>
      <c r="P2" s="81" t="s">
        <v>47</v>
      </c>
      <c r="Q2" s="752">
        <v>40830</v>
      </c>
      <c r="R2" s="90">
        <v>7</v>
      </c>
      <c r="S2" s="86">
        <v>41042</v>
      </c>
      <c r="T2" s="764" t="s">
        <v>48</v>
      </c>
      <c r="U2" s="86">
        <v>41273</v>
      </c>
      <c r="V2" s="86">
        <v>41273</v>
      </c>
      <c r="W2" s="547" t="s">
        <v>49</v>
      </c>
      <c r="X2" s="753">
        <v>1399517133</v>
      </c>
      <c r="Y2" s="754">
        <v>301861826000</v>
      </c>
      <c r="Z2" s="611">
        <f>+TCONTROL10121314[[#This Row],[INVERSIÓN PUBLICADOS
(Valor Inicial)]]+301861826</f>
        <v>1701378959</v>
      </c>
      <c r="AA2" s="755">
        <v>1</v>
      </c>
      <c r="AB2" s="755">
        <v>1</v>
      </c>
      <c r="AC2" s="766" t="s">
        <v>50</v>
      </c>
      <c r="AD2" s="767" t="s">
        <v>51</v>
      </c>
      <c r="AE2" s="770">
        <f>419855140+ 249939707+ 300000889+ 265396653+ 164324744+15654669+101719400+ 159566215</f>
        <v>1676457417</v>
      </c>
      <c r="AF2" s="743">
        <f>+TCONTROL10121314[[#This Row],[VALOR TOTAL DE LOS PAGOS REALIZADOS]]/TCONTROL10121314[[#This Row],[VALOR TOTAL ]]</f>
        <v>0.98535215104890694</v>
      </c>
      <c r="AG2" s="756">
        <f>TCONTROL10121314[[#This Row],[VALOR TOTAL ]]-TCONTROL10121314[[#This Row],[VALOR TOTAL DE LOS PAGOS REALIZADOS]]</f>
        <v>24921542</v>
      </c>
      <c r="AH2" s="95" t="s">
        <v>52</v>
      </c>
      <c r="AI2" s="762" t="s">
        <v>53</v>
      </c>
      <c r="AJ2" s="771" t="s">
        <v>54</v>
      </c>
      <c r="AK2" s="101" t="s">
        <v>55</v>
      </c>
    </row>
    <row r="3" spans="1:37" ht="252" customHeight="1">
      <c r="A3" s="744" t="s">
        <v>56</v>
      </c>
      <c r="B3" s="759">
        <v>0.2</v>
      </c>
      <c r="C3" s="531" t="s">
        <v>57</v>
      </c>
      <c r="D3" s="745" t="s">
        <v>58</v>
      </c>
      <c r="E3" s="531" t="s">
        <v>59</v>
      </c>
      <c r="F3" s="349" t="s">
        <v>41</v>
      </c>
      <c r="G3" s="349" t="s">
        <v>42</v>
      </c>
      <c r="H3" s="746" t="s">
        <v>60</v>
      </c>
      <c r="I3" s="761" t="s">
        <v>44</v>
      </c>
      <c r="J3" s="761" t="s">
        <v>44</v>
      </c>
      <c r="K3" s="349" t="s">
        <v>45</v>
      </c>
      <c r="L3" s="942" t="s">
        <v>61</v>
      </c>
      <c r="M3" s="800" t="s">
        <v>62</v>
      </c>
      <c r="N3" s="800" t="s">
        <v>62</v>
      </c>
      <c r="O3" s="533" t="s">
        <v>63</v>
      </c>
      <c r="P3" s="349" t="s">
        <v>47</v>
      </c>
      <c r="Q3" s="763" t="s">
        <v>64</v>
      </c>
      <c r="R3" s="747">
        <v>8</v>
      </c>
      <c r="S3" s="748">
        <v>41073</v>
      </c>
      <c r="T3" s="764" t="s">
        <v>65</v>
      </c>
      <c r="U3" s="86" t="s">
        <v>66</v>
      </c>
      <c r="V3" s="86">
        <v>41273</v>
      </c>
      <c r="W3" s="749" t="s">
        <v>67</v>
      </c>
      <c r="X3" s="750">
        <v>142023518</v>
      </c>
      <c r="Y3" s="765">
        <v>30186182</v>
      </c>
      <c r="Z3" s="742">
        <f>142023518+30186182</f>
        <v>172209700</v>
      </c>
      <c r="AA3" s="755">
        <v>1</v>
      </c>
      <c r="AB3" s="755">
        <v>1</v>
      </c>
      <c r="AC3" s="766" t="s">
        <v>68</v>
      </c>
      <c r="AD3" s="767" t="s">
        <v>69</v>
      </c>
      <c r="AE3" s="770">
        <f>42607055+25079127+30000000+26539665+17797671+200000+14531342+15454570</f>
        <v>172209430</v>
      </c>
      <c r="AF3" s="769">
        <f>+TCONTROL10121314[[#This Row],[VALOR TOTAL DE LOS PAGOS REALIZADOS]]/TCONTROL10121314[[#This Row],[VALOR TOTAL ]]</f>
        <v>0.99999843214406625</v>
      </c>
      <c r="AG3" s="756">
        <f>TCONTROL10121314[[#This Row],[VALOR TOTAL ]]-TCONTROL10121314[[#This Row],[VALOR TOTAL DE LOS PAGOS REALIZADOS]]</f>
        <v>270</v>
      </c>
      <c r="AH3" s="768" t="s">
        <v>70</v>
      </c>
      <c r="AI3" s="762" t="s">
        <v>71</v>
      </c>
      <c r="AJ3" s="771" t="s">
        <v>54</v>
      </c>
      <c r="AK3" s="101" t="s">
        <v>55</v>
      </c>
    </row>
  </sheetData>
  <phoneticPr fontId="52" type="noConversion"/>
  <conditionalFormatting sqref="V1">
    <cfRule type="containsText" dxfId="348" priority="2" operator="containsText" text="ALERTA">
      <formula>NOT(ISERROR(SEARCH("ALERTA",V1)))</formula>
    </cfRule>
  </conditionalFormatting>
  <hyperlinks>
    <hyperlink ref="L2" r:id="rId1" display="https://www.contratos.gov.co/consultas/detalleProceso.do?numConstancia=11-11-587985&amp;g-recaptcha-response=03AD1IbLBAAbl5IS72uOwZ5cGYdmTUeadlvYwHXvjcsA77H-3ASAIOV2WjmUr1PrbLpnBb2rRaZ8WrG5L03ARhDm_XPLhrqBMZESOOdkEsbMZovZNOzGnAAAJTwZsY53xIqRk1PMjcoOMso7z8HGs5BdRW7HAGVSSIZiIbI966yi2KLmr9gf9oatdJYY-ug4cbWFqINdK9ZYPfvGdPHr13KPVQ1qyRtWKPWBURmcTd9_4Ftp225s9UycK2nYQZM47WgAiGBwOVDih0nesrr_AqMl4BF4VnNvmFBRBiNVl9K5813gKfNrDoIdEJJEwtDX8Z5B4b97t1UOe_qxFEwkaoqEsB0-vdVDmhCjFBJbD9KQIDc0gxnbfHWMJKzHZ_jUa9_-FKCsCP41_dSKLUwUo5qrCZBYjDEIt4tjyJ_lmytQahBTWrReEwqSevaTcuHk_dD3GpUDiRRu1aYfPruoo42o9OD9UAY5Owl5hIhSl29wmzW3jpZX9fhyT0aUQGCGR6B9hJ1odcfh7aXpqNuUI_00Ybif3VnI4YAw" xr:uid="{AFC2E880-025E-49A8-9C27-8954EF7E524E}"/>
    <hyperlink ref="M2" r:id="rId2" display="https://www.contratos.gov.co/consultas/detalleProceso.do?numConstancia=11-11-587985&amp;g-recaptcha-response=03AD1IbLBAAbl5IS72uOwZ5cGYdmTUeadlvYwHXvjcsA77H-3ASAIOV2WjmUr1PrbLpnBb2rRaZ8WrG5L03ARhDm_XPLhrqBMZESOOdkEsbMZovZNOzGnAAAJTwZsY53xIqRk1PMjcoOMso7z8HGs5BdRW7HAGVSSIZiIbI966yi2KLmr9gf9oatdJYY-ug4cbWFqINdK9ZYPfvGdPHr13KPVQ1qyRtWKPWBURmcTd9_4Ftp225s9UycK2nYQZM47WgAiGBwOVDih0nesrr_AqMl4BF4VnNvmFBRBiNVl9K5813gKfNrDoIdEJJEwtDX8Z5B4b97t1UOe_qxFEwkaoqEsB0-vdVDmhCjFBJbD9KQIDc0gxnbfHWMJKzHZ_jUa9_-FKCsCP41_dSKLUwUo5qrCZBYjDEIt4tjyJ_lmytQahBTWrReEwqSevaTcuHk_dD3GpUDiRRu1aYfPruoo42o9OD9UAY5Owl5hIhSl29wmzW3jpZX9fhyT0aUQGCGR6B9hJ1odcfh7aXpqNuUI_00Ybif3VnI4YAw" xr:uid="{089DC4E2-9D3C-4316-9B01-B2A7C4E8B7DB}"/>
    <hyperlink ref="L3" r:id="rId3" xr:uid="{92F65AFD-0FA6-4810-A32E-48A5447B4A46}"/>
  </hyperlinks>
  <pageMargins left="0.7" right="0.7" top="0.75" bottom="0.75" header="0" footer="0"/>
  <pageSetup orientation="landscape"/>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4"/>
  <sheetViews>
    <sheetView zoomScale="125" zoomScaleNormal="60" workbookViewId="0">
      <pane ySplit="1" topLeftCell="A2" activePane="bottomLeft" state="frozen"/>
      <selection pane="bottomLeft" activeCell="C1" sqref="C1"/>
      <selection activeCell="AD1" sqref="AD1"/>
    </sheetView>
  </sheetViews>
  <sheetFormatPr defaultColWidth="11.42578125" defaultRowHeight="15"/>
  <cols>
    <col min="2" max="2" width="19.42578125" customWidth="1"/>
    <col min="3" max="3" width="44" customWidth="1"/>
    <col min="4" max="4" width="20.42578125" customWidth="1"/>
    <col min="5" max="5" width="18.42578125" customWidth="1"/>
    <col min="6" max="6" width="20.7109375" customWidth="1"/>
    <col min="7" max="7" width="24.42578125" customWidth="1"/>
    <col min="8" max="8" width="15.85546875" customWidth="1"/>
    <col min="10" max="10" width="36" customWidth="1"/>
    <col min="11" max="11" width="21.140625" customWidth="1"/>
    <col min="12" max="12" width="29.28515625" customWidth="1"/>
    <col min="13" max="17" width="21" customWidth="1"/>
    <col min="18" max="18" width="68.42578125" customWidth="1"/>
    <col min="19" max="20" width="21" customWidth="1"/>
    <col min="21" max="21" width="72" customWidth="1"/>
    <col min="22" max="22" width="46.42578125" customWidth="1"/>
    <col min="23" max="23" width="17.85546875" customWidth="1"/>
    <col min="24" max="24" width="55.42578125" customWidth="1"/>
    <col min="25" max="25" width="35.140625" customWidth="1"/>
    <col min="26" max="26" width="15.85546875" customWidth="1"/>
    <col min="27" max="27" width="34.42578125" customWidth="1"/>
    <col min="28" max="28" width="22" customWidth="1"/>
    <col min="29" max="29" width="21.85546875" customWidth="1"/>
    <col min="30" max="30" width="26.42578125" customWidth="1"/>
    <col min="31" max="31" width="30" customWidth="1"/>
    <col min="32" max="32" width="22.28515625" customWidth="1"/>
    <col min="33" max="33" width="30.140625" customWidth="1"/>
    <col min="34" max="34" width="23.28515625" customWidth="1"/>
    <col min="35" max="35" width="22.85546875" customWidth="1"/>
    <col min="36" max="36" width="21" customWidth="1"/>
    <col min="37" max="37" width="21.28515625" customWidth="1"/>
    <col min="38" max="38" width="25.85546875" customWidth="1"/>
    <col min="39" max="39" width="25" customWidth="1"/>
    <col min="40" max="40" width="22.140625" customWidth="1"/>
    <col min="41" max="41" width="20.7109375" customWidth="1"/>
    <col min="42" max="42" width="20.28515625" customWidth="1"/>
    <col min="43" max="44" width="16" customWidth="1"/>
    <col min="45" max="45" width="23.42578125" customWidth="1"/>
    <col min="46" max="46" width="16" customWidth="1"/>
  </cols>
  <sheetData>
    <row r="1" spans="1:46" s="628" customFormat="1" ht="45">
      <c r="A1" s="629" t="s">
        <v>0</v>
      </c>
      <c r="B1" s="630" t="s">
        <v>2</v>
      </c>
      <c r="C1" s="630" t="s">
        <v>3</v>
      </c>
      <c r="D1" s="630" t="s">
        <v>4</v>
      </c>
      <c r="E1" s="630" t="s">
        <v>5</v>
      </c>
      <c r="F1" s="630" t="s">
        <v>6</v>
      </c>
      <c r="G1" s="630" t="s">
        <v>7</v>
      </c>
      <c r="H1" s="631" t="s">
        <v>8</v>
      </c>
      <c r="I1" s="631" t="s">
        <v>9</v>
      </c>
      <c r="J1" s="632" t="s">
        <v>11</v>
      </c>
      <c r="K1" s="632" t="s">
        <v>12</v>
      </c>
      <c r="L1" s="632" t="s">
        <v>13</v>
      </c>
      <c r="M1" s="633" t="s">
        <v>14</v>
      </c>
      <c r="N1" s="633" t="s">
        <v>15</v>
      </c>
      <c r="O1" s="633" t="s">
        <v>16</v>
      </c>
      <c r="P1" s="633" t="s">
        <v>17</v>
      </c>
      <c r="Q1" s="633" t="s">
        <v>18</v>
      </c>
      <c r="R1" s="633" t="s">
        <v>19</v>
      </c>
      <c r="S1" s="633" t="s">
        <v>20</v>
      </c>
      <c r="T1" s="633" t="s">
        <v>21</v>
      </c>
      <c r="U1" s="634" t="s">
        <v>22</v>
      </c>
      <c r="V1" s="634" t="s">
        <v>92</v>
      </c>
      <c r="W1" s="635" t="s">
        <v>93</v>
      </c>
      <c r="X1" s="635" t="s">
        <v>94</v>
      </c>
      <c r="Y1" s="636" t="s">
        <v>23</v>
      </c>
      <c r="Z1" s="636" t="s">
        <v>24</v>
      </c>
      <c r="AA1" s="636" t="s">
        <v>25</v>
      </c>
      <c r="AB1" s="636" t="s">
        <v>26</v>
      </c>
      <c r="AC1" s="636" t="s">
        <v>27</v>
      </c>
      <c r="AD1" s="636" t="s">
        <v>28</v>
      </c>
      <c r="AE1" s="636" t="s">
        <v>29</v>
      </c>
      <c r="AF1" s="636" t="s">
        <v>31</v>
      </c>
      <c r="AG1" s="636" t="s">
        <v>96</v>
      </c>
      <c r="AH1" s="636" t="s">
        <v>32</v>
      </c>
      <c r="AI1" s="637" t="s">
        <v>98</v>
      </c>
      <c r="AJ1" s="638" t="s">
        <v>99</v>
      </c>
      <c r="AK1" s="638" t="s">
        <v>100</v>
      </c>
      <c r="AL1" s="638" t="s">
        <v>101</v>
      </c>
      <c r="AM1" s="639" t="s">
        <v>35</v>
      </c>
      <c r="AN1" s="639" t="s">
        <v>102</v>
      </c>
      <c r="AO1" s="639" t="s">
        <v>103</v>
      </c>
      <c r="AP1" s="632" t="s">
        <v>33</v>
      </c>
      <c r="AQ1" s="640" t="s">
        <v>104</v>
      </c>
      <c r="AR1" s="641" t="s">
        <v>105</v>
      </c>
      <c r="AS1" s="632" t="s">
        <v>75</v>
      </c>
      <c r="AT1" s="333" t="s">
        <v>106</v>
      </c>
    </row>
    <row r="2" spans="1:46" s="6" customFormat="1" ht="358.5" customHeight="1">
      <c r="A2" s="264" t="s">
        <v>693</v>
      </c>
      <c r="B2" s="264" t="s">
        <v>694</v>
      </c>
      <c r="C2" s="6" t="s">
        <v>695</v>
      </c>
      <c r="D2" s="333" t="s">
        <v>696</v>
      </c>
      <c r="E2" s="264" t="s">
        <v>633</v>
      </c>
      <c r="F2" s="81" t="s">
        <v>283</v>
      </c>
      <c r="G2" s="264" t="s">
        <v>697</v>
      </c>
      <c r="H2" s="264" t="s">
        <v>698</v>
      </c>
      <c r="I2" s="264" t="s">
        <v>699</v>
      </c>
      <c r="J2" s="357" t="s">
        <v>700</v>
      </c>
      <c r="K2" s="1079" t="s">
        <v>701</v>
      </c>
      <c r="L2" s="334">
        <v>44708</v>
      </c>
      <c r="M2" s="334">
        <v>44777</v>
      </c>
      <c r="N2" s="264" t="s">
        <v>702</v>
      </c>
      <c r="O2" s="334">
        <v>44804</v>
      </c>
      <c r="P2" s="264" t="s">
        <v>466</v>
      </c>
      <c r="Q2" s="334">
        <v>45014</v>
      </c>
      <c r="R2" s="1078" t="s">
        <v>703</v>
      </c>
      <c r="S2" s="334">
        <v>45219</v>
      </c>
      <c r="T2" s="334">
        <v>45219</v>
      </c>
      <c r="U2" s="264" t="s">
        <v>704</v>
      </c>
      <c r="V2" s="264" t="s">
        <v>705</v>
      </c>
      <c r="W2" s="334">
        <v>45242</v>
      </c>
      <c r="X2" s="333" t="s">
        <v>706</v>
      </c>
      <c r="Y2" s="335">
        <v>3696922405</v>
      </c>
      <c r="Z2" s="335">
        <v>0</v>
      </c>
      <c r="AA2" s="335">
        <f>+Y2+Z2</f>
        <v>3696922405</v>
      </c>
      <c r="AB2" s="898">
        <v>0</v>
      </c>
      <c r="AC2" s="898">
        <v>0.01</v>
      </c>
      <c r="AD2" s="899" t="s">
        <v>707</v>
      </c>
      <c r="AE2" s="899" t="s">
        <v>708</v>
      </c>
      <c r="AF2" s="627">
        <v>0.2</v>
      </c>
      <c r="AG2" s="900">
        <v>739384481</v>
      </c>
      <c r="AH2" s="335">
        <f>+AA2-AG2</f>
        <v>2957537924</v>
      </c>
      <c r="AI2" s="264">
        <v>22014</v>
      </c>
      <c r="AJ2" s="264" t="s">
        <v>709</v>
      </c>
      <c r="AK2" s="627">
        <v>0</v>
      </c>
      <c r="AL2" s="901" t="s">
        <v>44</v>
      </c>
      <c r="AM2" s="264" t="s">
        <v>710</v>
      </c>
      <c r="AN2" s="264">
        <v>0</v>
      </c>
      <c r="AO2" s="336">
        <v>0</v>
      </c>
      <c r="AP2" s="264"/>
      <c r="AQ2" s="264" t="s">
        <v>711</v>
      </c>
      <c r="AR2" s="264" t="s">
        <v>44</v>
      </c>
      <c r="AS2" s="264" t="s">
        <v>712</v>
      </c>
      <c r="AT2" s="264" t="s">
        <v>713</v>
      </c>
    </row>
    <row r="3" spans="1:46" ht="399" customHeight="1">
      <c r="A3" s="695" t="s">
        <v>714</v>
      </c>
      <c r="B3" s="695" t="s">
        <v>715</v>
      </c>
      <c r="C3" s="696" t="s">
        <v>716</v>
      </c>
      <c r="D3" s="697" t="s">
        <v>717</v>
      </c>
      <c r="E3" s="704" t="s">
        <v>633</v>
      </c>
      <c r="F3" s="98" t="s">
        <v>283</v>
      </c>
      <c r="G3" s="696" t="s">
        <v>718</v>
      </c>
      <c r="H3" s="696" t="s">
        <v>719</v>
      </c>
      <c r="I3" s="697" t="s">
        <v>720</v>
      </c>
      <c r="J3" s="948" t="s">
        <v>721</v>
      </c>
      <c r="K3" s="1028" t="s">
        <v>722</v>
      </c>
      <c r="L3" s="705">
        <v>44789</v>
      </c>
      <c r="M3" s="726">
        <v>44789</v>
      </c>
      <c r="N3" s="704" t="s">
        <v>702</v>
      </c>
      <c r="O3" s="705">
        <v>44804</v>
      </c>
      <c r="P3" s="704" t="s">
        <v>466</v>
      </c>
      <c r="Q3" s="334">
        <v>45014</v>
      </c>
      <c r="R3" s="897" t="s">
        <v>723</v>
      </c>
      <c r="S3" s="726">
        <v>45219</v>
      </c>
      <c r="T3" s="726">
        <v>45219</v>
      </c>
      <c r="U3" s="697" t="s">
        <v>724</v>
      </c>
      <c r="V3" s="697" t="s">
        <v>725</v>
      </c>
      <c r="W3" s="726">
        <v>46873</v>
      </c>
      <c r="X3" s="696" t="s">
        <v>726</v>
      </c>
      <c r="Y3" s="701">
        <v>548402175</v>
      </c>
      <c r="Z3" s="695"/>
      <c r="AA3" s="701">
        <v>548402175</v>
      </c>
      <c r="AB3" s="902">
        <v>0</v>
      </c>
      <c r="AC3" s="902">
        <v>0.01</v>
      </c>
      <c r="AD3" s="951" t="s">
        <v>727</v>
      </c>
      <c r="AE3" s="952">
        <f>188023570+86177420</f>
        <v>274200990</v>
      </c>
      <c r="AF3" s="700">
        <f>274200990/548402175</f>
        <v>0.49999982221077077</v>
      </c>
      <c r="AG3" s="903">
        <f>AE3</f>
        <v>274200990</v>
      </c>
      <c r="AH3" s="953">
        <f>548402175-AG3</f>
        <v>274201185</v>
      </c>
      <c r="AI3" s="695">
        <v>22014</v>
      </c>
      <c r="AJ3" s="695"/>
      <c r="AK3" s="902">
        <v>0</v>
      </c>
      <c r="AL3" s="697" t="s">
        <v>44</v>
      </c>
      <c r="AM3" s="264" t="s">
        <v>710</v>
      </c>
      <c r="AN3" s="695"/>
      <c r="AO3" s="902">
        <v>0</v>
      </c>
      <c r="AP3" s="695"/>
      <c r="AQ3" s="264" t="s">
        <v>711</v>
      </c>
      <c r="AR3" s="264" t="s">
        <v>44</v>
      </c>
      <c r="AS3" s="695"/>
      <c r="AT3" s="695"/>
    </row>
    <row r="4" spans="1:46" ht="120">
      <c r="A4" s="6" t="s">
        <v>728</v>
      </c>
      <c r="B4" s="6" t="s">
        <v>729</v>
      </c>
      <c r="C4" s="836" t="s">
        <v>730</v>
      </c>
      <c r="D4" s="837" t="s">
        <v>731</v>
      </c>
      <c r="E4" s="6" t="s">
        <v>732</v>
      </c>
      <c r="F4" s="6" t="s">
        <v>733</v>
      </c>
      <c r="G4" s="6" t="s">
        <v>734</v>
      </c>
      <c r="H4" s="6"/>
      <c r="I4" s="6"/>
      <c r="J4" s="949" t="s">
        <v>735</v>
      </c>
      <c r="M4" s="839">
        <v>44601</v>
      </c>
      <c r="N4" s="5" t="s">
        <v>485</v>
      </c>
      <c r="O4" s="839">
        <v>44601</v>
      </c>
      <c r="P4" s="5">
        <v>6</v>
      </c>
      <c r="Q4" s="839">
        <v>44993</v>
      </c>
      <c r="S4" s="839">
        <v>44993</v>
      </c>
      <c r="Y4" s="838">
        <v>28000000</v>
      </c>
      <c r="AA4" s="838">
        <v>28000000</v>
      </c>
    </row>
  </sheetData>
  <hyperlinks>
    <hyperlink ref="K2" r:id="rId1" xr:uid="{00000000-0004-0000-0800-000000000000}"/>
    <hyperlink ref="J2" r:id="rId2" xr:uid="{00000000-0004-0000-0800-000001000000}"/>
    <hyperlink ref="J4" r:id="rId3" xr:uid="{B2650525-4C04-4BDF-AA0A-42CCB5535C55}"/>
    <hyperlink ref="J3" r:id="rId4" xr:uid="{D75327A2-0275-4549-AAE1-13D30954EA03}"/>
    <hyperlink ref="K3" r:id="rId5" xr:uid="{A0274171-4D50-4609-8134-387C1B9302FA}"/>
  </hyperlinks>
  <pageMargins left="0.7" right="0.7" top="0.75" bottom="0.75" header="0.3" footer="0.3"/>
  <pageSetup paperSize="9" orientation="portrait"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F3E9-979C-4387-BD30-2A72C75647A8}">
  <dimension ref="A1:AT10"/>
  <sheetViews>
    <sheetView topLeftCell="AF1" zoomScale="93" zoomScaleNormal="60" workbookViewId="0">
      <pane ySplit="1" topLeftCell="B4" activePane="bottomLeft" state="frozen"/>
      <selection pane="bottomLeft" activeCell="K4" sqref="K4"/>
      <selection activeCell="H1" sqref="H1"/>
    </sheetView>
  </sheetViews>
  <sheetFormatPr defaultColWidth="8.85546875" defaultRowHeight="15"/>
  <cols>
    <col min="1" max="1" width="20.85546875" customWidth="1"/>
    <col min="2" max="2" width="24.42578125" customWidth="1"/>
    <col min="3" max="3" width="41.42578125" customWidth="1"/>
    <col min="4" max="4" width="21.28515625" customWidth="1"/>
    <col min="5" max="5" width="27" customWidth="1"/>
    <col min="6" max="6" width="26.42578125" customWidth="1"/>
    <col min="7" max="7" width="34.85546875" customWidth="1"/>
    <col min="8" max="8" width="19.140625" customWidth="1"/>
    <col min="9" max="9" width="16.28515625" customWidth="1"/>
    <col min="10" max="11" width="22.42578125" customWidth="1"/>
    <col min="12" max="12" width="15" customWidth="1"/>
    <col min="13" max="14" width="15.28515625" customWidth="1"/>
    <col min="15" max="15" width="19.140625" customWidth="1"/>
    <col min="16" max="17" width="15.28515625" customWidth="1"/>
    <col min="18" max="18" width="49.42578125" customWidth="1"/>
    <col min="19" max="20" width="15.28515625" customWidth="1"/>
    <col min="21" max="21" width="31.28515625" customWidth="1"/>
    <col min="22" max="22" width="26.140625" customWidth="1"/>
    <col min="23" max="23" width="40.85546875" customWidth="1"/>
    <col min="24" max="24" width="36.42578125" customWidth="1"/>
    <col min="25" max="25" width="16.85546875" bestFit="1" customWidth="1"/>
    <col min="26" max="26" width="15.28515625" customWidth="1"/>
    <col min="27" max="27" width="17.7109375" customWidth="1"/>
    <col min="28" max="29" width="15.28515625" customWidth="1"/>
    <col min="30" max="30" width="55" customWidth="1"/>
    <col min="31" max="31" width="34.85546875" customWidth="1"/>
    <col min="32" max="32" width="15.28515625" customWidth="1"/>
    <col min="33" max="33" width="17.85546875" customWidth="1"/>
    <col min="34" max="34" width="18" customWidth="1"/>
    <col min="35" max="35" width="15.28515625" customWidth="1"/>
    <col min="36" max="36" width="17" customWidth="1"/>
    <col min="37" max="42" width="15.28515625" customWidth="1"/>
    <col min="43" max="43" width="31.42578125" customWidth="1"/>
    <col min="44" max="46" width="15.28515625" customWidth="1"/>
    <col min="49" max="49" width="10.28515625" bestFit="1" customWidth="1"/>
  </cols>
  <sheetData>
    <row r="1" spans="1:46" s="977" customFormat="1" ht="77.25" customHeight="1">
      <c r="A1" s="914" t="s">
        <v>0</v>
      </c>
      <c r="B1" s="914" t="s">
        <v>2</v>
      </c>
      <c r="C1" s="914" t="s">
        <v>3</v>
      </c>
      <c r="D1" s="914" t="s">
        <v>4</v>
      </c>
      <c r="E1" s="914" t="s">
        <v>5</v>
      </c>
      <c r="F1" s="914" t="s">
        <v>6</v>
      </c>
      <c r="G1" s="914" t="s">
        <v>7</v>
      </c>
      <c r="H1" s="965" t="s">
        <v>8</v>
      </c>
      <c r="I1" s="965" t="s">
        <v>9</v>
      </c>
      <c r="J1" s="966" t="s">
        <v>11</v>
      </c>
      <c r="K1" s="966" t="s">
        <v>12</v>
      </c>
      <c r="L1" s="966" t="s">
        <v>13</v>
      </c>
      <c r="M1" s="967" t="s">
        <v>14</v>
      </c>
      <c r="N1" s="967" t="s">
        <v>15</v>
      </c>
      <c r="O1" s="967" t="s">
        <v>16</v>
      </c>
      <c r="P1" s="967" t="s">
        <v>17</v>
      </c>
      <c r="Q1" s="967" t="s">
        <v>18</v>
      </c>
      <c r="R1" s="967" t="s">
        <v>19</v>
      </c>
      <c r="S1" s="967" t="s">
        <v>20</v>
      </c>
      <c r="T1" s="967" t="s">
        <v>21</v>
      </c>
      <c r="U1" s="968" t="s">
        <v>22</v>
      </c>
      <c r="V1" s="968" t="s">
        <v>92</v>
      </c>
      <c r="W1" s="969" t="s">
        <v>93</v>
      </c>
      <c r="X1" s="969" t="s">
        <v>94</v>
      </c>
      <c r="Y1" s="970" t="s">
        <v>23</v>
      </c>
      <c r="Z1" s="970" t="s">
        <v>24</v>
      </c>
      <c r="AA1" s="970" t="s">
        <v>25</v>
      </c>
      <c r="AB1" s="970" t="s">
        <v>26</v>
      </c>
      <c r="AC1" s="970" t="s">
        <v>27</v>
      </c>
      <c r="AD1" s="970" t="s">
        <v>28</v>
      </c>
      <c r="AE1" s="970" t="s">
        <v>29</v>
      </c>
      <c r="AF1" s="970" t="s">
        <v>31</v>
      </c>
      <c r="AG1" s="970" t="s">
        <v>96</v>
      </c>
      <c r="AH1" s="970" t="s">
        <v>736</v>
      </c>
      <c r="AI1" s="971" t="s">
        <v>98</v>
      </c>
      <c r="AJ1" s="972" t="s">
        <v>99</v>
      </c>
      <c r="AK1" s="972" t="s">
        <v>100</v>
      </c>
      <c r="AL1" s="972" t="s">
        <v>101</v>
      </c>
      <c r="AM1" s="973" t="s">
        <v>35</v>
      </c>
      <c r="AN1" s="973" t="s">
        <v>102</v>
      </c>
      <c r="AO1" s="973" t="s">
        <v>103</v>
      </c>
      <c r="AP1" s="966" t="s">
        <v>33</v>
      </c>
      <c r="AQ1" s="974" t="s">
        <v>104</v>
      </c>
      <c r="AR1" s="975" t="s">
        <v>105</v>
      </c>
      <c r="AS1" s="966" t="s">
        <v>75</v>
      </c>
      <c r="AT1" s="976" t="s">
        <v>106</v>
      </c>
    </row>
    <row r="2" spans="1:46" ht="201.75" customHeight="1">
      <c r="A2" s="918">
        <v>251</v>
      </c>
      <c r="B2" s="699" t="s">
        <v>737</v>
      </c>
      <c r="C2" s="919" t="s">
        <v>738</v>
      </c>
      <c r="D2" s="698" t="s">
        <v>739</v>
      </c>
      <c r="E2" s="698" t="s">
        <v>740</v>
      </c>
      <c r="F2" s="924" t="s">
        <v>741</v>
      </c>
      <c r="G2" s="919" t="s">
        <v>742</v>
      </c>
      <c r="H2" s="699">
        <v>91572</v>
      </c>
      <c r="I2" s="932"/>
      <c r="J2" s="932" t="s">
        <v>743</v>
      </c>
      <c r="K2" s="1033" t="s">
        <v>744</v>
      </c>
      <c r="L2" s="703">
        <v>45154</v>
      </c>
      <c r="M2" s="702">
        <v>45188</v>
      </c>
      <c r="N2" s="777" t="s">
        <v>745</v>
      </c>
      <c r="O2" s="702">
        <v>45232</v>
      </c>
      <c r="P2" s="699">
        <v>5</v>
      </c>
      <c r="Q2" s="702">
        <v>45017</v>
      </c>
      <c r="R2" s="1004" t="s">
        <v>746</v>
      </c>
      <c r="S2" s="980">
        <v>45924</v>
      </c>
      <c r="T2" s="3"/>
      <c r="U2" s="698" t="s">
        <v>747</v>
      </c>
      <c r="V2" s="703">
        <v>45188</v>
      </c>
      <c r="W2" s="703">
        <v>47168</v>
      </c>
      <c r="X2" s="983" t="s">
        <v>748</v>
      </c>
      <c r="Y2" s="1007">
        <v>128474953</v>
      </c>
      <c r="Z2" s="1032" t="s">
        <v>455</v>
      </c>
      <c r="AA2" s="916" t="s">
        <v>749</v>
      </c>
      <c r="AB2" s="1006">
        <v>0.2</v>
      </c>
      <c r="AC2" s="1006">
        <v>0.2</v>
      </c>
      <c r="AD2" s="703">
        <v>45491</v>
      </c>
      <c r="AE2" s="1018">
        <v>25248325</v>
      </c>
      <c r="AF2" s="1019">
        <v>0.2</v>
      </c>
      <c r="AG2" s="1118">
        <v>25248325</v>
      </c>
      <c r="AH2" s="1007">
        <f>Y2-AE2</f>
        <v>103226628</v>
      </c>
      <c r="AI2" s="978" t="s">
        <v>455</v>
      </c>
      <c r="AJ2" s="978" t="s">
        <v>455</v>
      </c>
      <c r="AK2" s="978" t="s">
        <v>455</v>
      </c>
      <c r="AL2" s="978" t="s">
        <v>455</v>
      </c>
      <c r="AM2" s="983" t="s">
        <v>750</v>
      </c>
      <c r="AN2" s="1119">
        <v>0.1</v>
      </c>
      <c r="AO2" s="1119">
        <v>0.05</v>
      </c>
      <c r="AP2" s="978" t="s">
        <v>751</v>
      </c>
      <c r="AQ2" s="979" t="s">
        <v>752</v>
      </c>
      <c r="AR2" s="3"/>
      <c r="AS2" s="983" t="s">
        <v>753</v>
      </c>
      <c r="AT2" s="983" t="s">
        <v>754</v>
      </c>
    </row>
    <row r="3" spans="1:46" ht="216" customHeight="1">
      <c r="A3" s="927">
        <v>261</v>
      </c>
      <c r="B3" s="699" t="s">
        <v>737</v>
      </c>
      <c r="C3" s="919" t="s">
        <v>755</v>
      </c>
      <c r="D3" s="698" t="s">
        <v>756</v>
      </c>
      <c r="E3" s="698" t="s">
        <v>740</v>
      </c>
      <c r="F3" s="698" t="s">
        <v>757</v>
      </c>
      <c r="G3" s="919" t="s">
        <v>758</v>
      </c>
      <c r="H3" s="699">
        <v>91590</v>
      </c>
      <c r="I3" s="932"/>
      <c r="J3" s="932" t="s">
        <v>759</v>
      </c>
      <c r="K3" s="1033" t="s">
        <v>760</v>
      </c>
      <c r="L3" s="703">
        <v>45187</v>
      </c>
      <c r="M3" s="702">
        <v>45223</v>
      </c>
      <c r="N3" s="777" t="s">
        <v>745</v>
      </c>
      <c r="O3" s="702">
        <v>45232</v>
      </c>
      <c r="P3" s="699">
        <v>5</v>
      </c>
      <c r="Q3" s="702">
        <v>45017</v>
      </c>
      <c r="R3" s="1004" t="s">
        <v>746</v>
      </c>
      <c r="S3" s="980">
        <v>45924</v>
      </c>
      <c r="T3" s="978"/>
      <c r="U3" s="698" t="s">
        <v>761</v>
      </c>
      <c r="V3" s="703">
        <v>45218</v>
      </c>
      <c r="W3" s="703">
        <v>47190</v>
      </c>
      <c r="X3" s="983" t="s">
        <v>748</v>
      </c>
      <c r="Y3" s="1007">
        <v>108825047</v>
      </c>
      <c r="Z3" s="1032" t="s">
        <v>455</v>
      </c>
      <c r="AA3" s="915" t="s">
        <v>762</v>
      </c>
      <c r="AB3" s="1006">
        <v>0.2</v>
      </c>
      <c r="AC3" s="1006">
        <v>0.2</v>
      </c>
      <c r="AD3" s="703">
        <v>45491</v>
      </c>
      <c r="AE3" s="1120">
        <v>21764956</v>
      </c>
      <c r="AF3" s="1019">
        <v>0.2</v>
      </c>
      <c r="AG3" s="1120">
        <v>21764956</v>
      </c>
      <c r="AH3" s="1007">
        <f>Y3-AE3</f>
        <v>87060091</v>
      </c>
      <c r="AI3" s="978" t="s">
        <v>455</v>
      </c>
      <c r="AJ3" s="978" t="s">
        <v>455</v>
      </c>
      <c r="AK3" s="978" t="s">
        <v>455</v>
      </c>
      <c r="AL3" s="978" t="s">
        <v>455</v>
      </c>
      <c r="AM3" s="983" t="s">
        <v>750</v>
      </c>
      <c r="AN3" s="1119">
        <v>0.1</v>
      </c>
      <c r="AO3" s="1119">
        <v>0.05</v>
      </c>
      <c r="AP3" s="978" t="s">
        <v>751</v>
      </c>
      <c r="AQ3" s="979" t="s">
        <v>752</v>
      </c>
      <c r="AR3" s="3"/>
      <c r="AS3" s="983" t="s">
        <v>763</v>
      </c>
      <c r="AT3" s="983" t="s">
        <v>754</v>
      </c>
    </row>
    <row r="4" spans="1:46" s="5" customFormat="1" ht="259.5">
      <c r="A4" s="699">
        <v>263</v>
      </c>
      <c r="B4" s="926" t="s">
        <v>764</v>
      </c>
      <c r="C4" s="919" t="s">
        <v>765</v>
      </c>
      <c r="D4" s="698" t="s">
        <v>766</v>
      </c>
      <c r="E4" s="698" t="s">
        <v>767</v>
      </c>
      <c r="F4" s="401" t="s">
        <v>283</v>
      </c>
      <c r="G4" s="698" t="s">
        <v>768</v>
      </c>
      <c r="H4" s="699">
        <v>92866</v>
      </c>
      <c r="I4" s="699" t="s">
        <v>769</v>
      </c>
      <c r="J4" s="689" t="s">
        <v>770</v>
      </c>
      <c r="K4" s="987" t="s">
        <v>771</v>
      </c>
      <c r="L4" s="699" t="s">
        <v>772</v>
      </c>
      <c r="M4" s="703">
        <v>45223</v>
      </c>
      <c r="N4" s="699" t="s">
        <v>773</v>
      </c>
      <c r="O4" s="703">
        <v>45238</v>
      </c>
      <c r="P4" s="703" t="s">
        <v>774</v>
      </c>
      <c r="Q4" s="703">
        <v>45603</v>
      </c>
      <c r="R4" s="929" t="s">
        <v>775</v>
      </c>
      <c r="S4" s="939">
        <v>45814</v>
      </c>
      <c r="T4" s="699"/>
      <c r="U4" s="698" t="s">
        <v>776</v>
      </c>
      <c r="V4" s="699">
        <v>1</v>
      </c>
      <c r="W4" s="928">
        <v>45838</v>
      </c>
      <c r="X4" s="698" t="s">
        <v>777</v>
      </c>
      <c r="Y4" s="1009">
        <v>8393888032</v>
      </c>
      <c r="Z4" s="1010">
        <v>3737798341</v>
      </c>
      <c r="AA4" s="1011">
        <f>Y4+Z4</f>
        <v>12131686373</v>
      </c>
      <c r="AB4" s="926">
        <v>0</v>
      </c>
      <c r="AC4" s="955">
        <v>0.84189999999999998</v>
      </c>
      <c r="AD4" s="699" t="s">
        <v>778</v>
      </c>
      <c r="AE4" s="1030" t="s">
        <v>779</v>
      </c>
      <c r="AF4" s="954">
        <v>0.71530000000000005</v>
      </c>
      <c r="AG4" s="699" t="s">
        <v>780</v>
      </c>
      <c r="AH4" s="954">
        <f>100%-AF4</f>
        <v>0.28469999999999995</v>
      </c>
      <c r="AI4" s="699">
        <v>24648</v>
      </c>
      <c r="AJ4" s="698" t="s">
        <v>781</v>
      </c>
      <c r="AK4" s="699">
        <v>0</v>
      </c>
      <c r="AL4" s="699" t="s">
        <v>782</v>
      </c>
      <c r="AM4" s="698" t="s">
        <v>783</v>
      </c>
      <c r="AN4" s="699"/>
      <c r="AO4" s="699">
        <v>0</v>
      </c>
      <c r="AP4" s="699"/>
      <c r="AQ4" s="698" t="s">
        <v>784</v>
      </c>
      <c r="AR4" s="699"/>
      <c r="AS4" s="699"/>
      <c r="AT4" s="699"/>
    </row>
    <row r="5" spans="1:46" s="5" customFormat="1" ht="259.5">
      <c r="A5" s="933">
        <v>266</v>
      </c>
      <c r="B5" s="934" t="s">
        <v>737</v>
      </c>
      <c r="C5" s="935" t="s">
        <v>785</v>
      </c>
      <c r="D5" s="929" t="s">
        <v>786</v>
      </c>
      <c r="E5" s="929" t="s">
        <v>767</v>
      </c>
      <c r="F5" s="936" t="s">
        <v>283</v>
      </c>
      <c r="G5" s="929" t="s">
        <v>787</v>
      </c>
      <c r="H5" s="929">
        <v>94038</v>
      </c>
      <c r="I5" s="934" t="s">
        <v>769</v>
      </c>
      <c r="J5" s="937"/>
      <c r="K5" s="1029" t="s">
        <v>788</v>
      </c>
      <c r="L5" s="938" t="s">
        <v>789</v>
      </c>
      <c r="M5" s="939">
        <v>45230</v>
      </c>
      <c r="N5" s="934" t="s">
        <v>773</v>
      </c>
      <c r="O5" s="939">
        <v>45238</v>
      </c>
      <c r="P5" s="939" t="s">
        <v>774</v>
      </c>
      <c r="Q5" s="939">
        <v>45603</v>
      </c>
      <c r="R5" s="929" t="s">
        <v>775</v>
      </c>
      <c r="S5" s="939">
        <v>45814</v>
      </c>
      <c r="T5" s="934"/>
      <c r="U5" s="929" t="s">
        <v>790</v>
      </c>
      <c r="V5" s="934">
        <v>0</v>
      </c>
      <c r="W5" s="1008">
        <v>47422</v>
      </c>
      <c r="X5" s="929" t="s">
        <v>791</v>
      </c>
      <c r="Y5" s="1012">
        <v>998998088</v>
      </c>
      <c r="Z5" s="1012">
        <v>444853849</v>
      </c>
      <c r="AA5" s="1011">
        <f>Y5+Z5</f>
        <v>1443851937</v>
      </c>
      <c r="AB5" s="938">
        <v>0</v>
      </c>
      <c r="AC5" s="955">
        <f>+AC4</f>
        <v>0.84189999999999998</v>
      </c>
      <c r="AD5" s="699" t="s">
        <v>778</v>
      </c>
      <c r="AE5" s="1013" t="s">
        <v>792</v>
      </c>
      <c r="AF5" s="954">
        <v>0.71530000000000005</v>
      </c>
      <c r="AG5" s="934" t="s">
        <v>793</v>
      </c>
      <c r="AH5" s="954">
        <f>100%-AF5</f>
        <v>0.28469999999999995</v>
      </c>
      <c r="AI5" s="699" t="s">
        <v>455</v>
      </c>
      <c r="AJ5" s="699" t="s">
        <v>455</v>
      </c>
      <c r="AK5" s="699" t="s">
        <v>455</v>
      </c>
      <c r="AL5" s="699" t="s">
        <v>455</v>
      </c>
      <c r="AM5" s="929" t="s">
        <v>783</v>
      </c>
      <c r="AN5" s="934"/>
      <c r="AO5" s="934"/>
      <c r="AP5" s="934"/>
      <c r="AQ5" s="698" t="s">
        <v>784</v>
      </c>
      <c r="AR5" s="934"/>
      <c r="AS5" s="934"/>
      <c r="AT5" s="934"/>
    </row>
    <row r="6" spans="1:46" ht="306" customHeight="1">
      <c r="A6" s="777" t="s">
        <v>794</v>
      </c>
      <c r="B6" s="1299" t="s">
        <v>795</v>
      </c>
      <c r="C6" s="960" t="s">
        <v>796</v>
      </c>
      <c r="D6" s="699" t="s">
        <v>797</v>
      </c>
      <c r="E6" s="919" t="s">
        <v>798</v>
      </c>
      <c r="F6" s="699" t="s">
        <v>799</v>
      </c>
      <c r="G6" s="698" t="s">
        <v>800</v>
      </c>
      <c r="H6" s="699">
        <v>94296</v>
      </c>
      <c r="I6" s="961" t="s">
        <v>801</v>
      </c>
      <c r="J6" s="950" t="s">
        <v>802</v>
      </c>
      <c r="K6" s="689" t="s">
        <v>803</v>
      </c>
      <c r="L6" s="702">
        <v>45210</v>
      </c>
      <c r="M6" s="702">
        <v>45271</v>
      </c>
      <c r="N6" s="777" t="s">
        <v>485</v>
      </c>
      <c r="O6" s="702">
        <v>45320</v>
      </c>
      <c r="P6" s="699" t="s">
        <v>804</v>
      </c>
      <c r="Q6" s="702">
        <v>45501</v>
      </c>
      <c r="R6" s="1024" t="s">
        <v>805</v>
      </c>
      <c r="S6" s="1014">
        <v>45563</v>
      </c>
      <c r="T6" s="962">
        <v>45501</v>
      </c>
      <c r="U6" s="401" t="s">
        <v>806</v>
      </c>
      <c r="V6" s="963" t="s">
        <v>807</v>
      </c>
      <c r="W6" s="530" t="s">
        <v>808</v>
      </c>
      <c r="X6" s="1034" t="s">
        <v>809</v>
      </c>
      <c r="Y6" s="964">
        <v>219640080</v>
      </c>
      <c r="Z6" s="699" t="s">
        <v>44</v>
      </c>
      <c r="AA6" s="964">
        <v>219640080</v>
      </c>
      <c r="AB6" s="926">
        <v>50</v>
      </c>
      <c r="AC6" s="699">
        <v>100</v>
      </c>
      <c r="AD6" s="1065" t="s">
        <v>810</v>
      </c>
      <c r="AE6" s="698" t="s">
        <v>811</v>
      </c>
      <c r="AF6" s="699">
        <v>50</v>
      </c>
      <c r="AG6" s="1015">
        <f>43928016+65892024</f>
        <v>109820040</v>
      </c>
      <c r="AH6" s="1066">
        <f>219640080-109820040</f>
        <v>109820040</v>
      </c>
      <c r="AI6" s="699" t="s">
        <v>44</v>
      </c>
      <c r="AJ6" s="699" t="s">
        <v>44</v>
      </c>
      <c r="AK6" s="699" t="s">
        <v>44</v>
      </c>
      <c r="AL6" s="3"/>
      <c r="AM6" s="919" t="s">
        <v>812</v>
      </c>
      <c r="AN6" s="3"/>
      <c r="AO6" s="699">
        <v>47</v>
      </c>
      <c r="AP6" s="698" t="s">
        <v>813</v>
      </c>
      <c r="AQ6" s="3"/>
      <c r="AR6" s="3"/>
      <c r="AS6" s="3"/>
      <c r="AT6" s="3"/>
    </row>
    <row r="7" spans="1:46" ht="15" hidden="1" customHeight="1">
      <c r="B7" s="1300"/>
      <c r="N7" s="5"/>
      <c r="R7" s="5"/>
      <c r="S7" s="5"/>
      <c r="U7" s="959"/>
      <c r="V7" s="959"/>
      <c r="W7" s="959"/>
      <c r="X7" s="959"/>
      <c r="Z7" s="11"/>
      <c r="AM7" s="5"/>
    </row>
    <row r="8" spans="1:46" ht="243.75" customHeight="1">
      <c r="A8" s="1296" t="s">
        <v>814</v>
      </c>
      <c r="B8" s="1297" t="s">
        <v>795</v>
      </c>
      <c r="C8" s="1298" t="s">
        <v>815</v>
      </c>
      <c r="D8" s="1296" t="s">
        <v>816</v>
      </c>
      <c r="E8" s="1297" t="s">
        <v>798</v>
      </c>
      <c r="F8" s="1296" t="s">
        <v>799</v>
      </c>
      <c r="G8" s="1307" t="s">
        <v>817</v>
      </c>
      <c r="H8" s="1296">
        <v>94852</v>
      </c>
      <c r="I8" s="1296" t="s">
        <v>801</v>
      </c>
      <c r="J8" s="1308" t="s">
        <v>818</v>
      </c>
      <c r="K8" s="1308" t="s">
        <v>819</v>
      </c>
      <c r="L8" s="1309">
        <v>45232</v>
      </c>
      <c r="M8" s="1303">
        <v>45281</v>
      </c>
      <c r="N8" s="1296" t="s">
        <v>485</v>
      </c>
      <c r="O8" s="1305">
        <v>45320</v>
      </c>
      <c r="P8" s="1304" t="s">
        <v>804</v>
      </c>
      <c r="Q8" s="1303">
        <v>45501</v>
      </c>
      <c r="R8" s="1301" t="s">
        <v>820</v>
      </c>
      <c r="S8" s="1302">
        <v>45563</v>
      </c>
      <c r="T8" s="1292">
        <v>45501</v>
      </c>
      <c r="U8" s="1293" t="s">
        <v>821</v>
      </c>
      <c r="V8" s="1294" t="s">
        <v>822</v>
      </c>
      <c r="W8" s="1294" t="s">
        <v>823</v>
      </c>
      <c r="X8" s="1295" t="s">
        <v>824</v>
      </c>
      <c r="Y8" s="1287" t="s">
        <v>825</v>
      </c>
      <c r="Z8" s="1288" t="s">
        <v>44</v>
      </c>
      <c r="AA8" s="1289" t="s">
        <v>826</v>
      </c>
      <c r="AB8" s="1290">
        <v>50</v>
      </c>
      <c r="AC8" s="926">
        <v>100</v>
      </c>
      <c r="AD8" s="1065" t="s">
        <v>827</v>
      </c>
      <c r="AE8" s="698" t="s">
        <v>828</v>
      </c>
      <c r="AF8" s="699">
        <v>50</v>
      </c>
      <c r="AG8" s="1015">
        <f>40893754+61340631</f>
        <v>102234385</v>
      </c>
      <c r="AH8" s="1066">
        <f>204468770-102234385</f>
        <v>102234385</v>
      </c>
      <c r="AI8" s="699" t="s">
        <v>44</v>
      </c>
      <c r="AJ8" s="699" t="s">
        <v>44</v>
      </c>
      <c r="AK8" s="699" t="s">
        <v>44</v>
      </c>
      <c r="AL8" s="3"/>
      <c r="AM8" s="919" t="s">
        <v>812</v>
      </c>
      <c r="AN8" s="3"/>
      <c r="AO8" s="699">
        <v>47</v>
      </c>
      <c r="AP8" s="698" t="s">
        <v>813</v>
      </c>
      <c r="AQ8" s="983" t="s">
        <v>829</v>
      </c>
      <c r="AR8" s="3"/>
      <c r="AS8" s="3"/>
      <c r="AT8" s="3"/>
    </row>
    <row r="9" spans="1:46" ht="42" customHeight="1">
      <c r="A9" s="1296"/>
      <c r="B9" s="1297"/>
      <c r="C9" s="1298"/>
      <c r="D9" s="1296"/>
      <c r="E9" s="1297"/>
      <c r="F9" s="1296"/>
      <c r="G9" s="1307"/>
      <c r="H9" s="1296"/>
      <c r="I9" s="1296"/>
      <c r="J9" s="1308"/>
      <c r="K9" s="1308"/>
      <c r="L9" s="1309"/>
      <c r="M9" s="1303"/>
      <c r="N9" s="1296"/>
      <c r="O9" s="1306"/>
      <c r="P9" s="1304"/>
      <c r="Q9" s="1303"/>
      <c r="R9" s="1301"/>
      <c r="S9" s="1302"/>
      <c r="T9" s="1292"/>
      <c r="U9" s="1293"/>
      <c r="V9" s="1294"/>
      <c r="W9" s="1294"/>
      <c r="X9" s="1295"/>
      <c r="Y9" s="1287"/>
      <c r="Z9" s="1288"/>
      <c r="AA9" s="1289"/>
      <c r="AB9" s="1291"/>
    </row>
    <row r="10" spans="1:46">
      <c r="AA10" s="1035"/>
    </row>
  </sheetData>
  <mergeCells count="29">
    <mergeCell ref="B6:B7"/>
    <mergeCell ref="R8:R9"/>
    <mergeCell ref="S8:S9"/>
    <mergeCell ref="Q8:Q9"/>
    <mergeCell ref="P8:P9"/>
    <mergeCell ref="O8:O9"/>
    <mergeCell ref="F8:F9"/>
    <mergeCell ref="G8:G9"/>
    <mergeCell ref="H8:H9"/>
    <mergeCell ref="I8:I9"/>
    <mergeCell ref="J8:J9"/>
    <mergeCell ref="K8:K9"/>
    <mergeCell ref="L8:L9"/>
    <mergeCell ref="M8:M9"/>
    <mergeCell ref="N8:N9"/>
    <mergeCell ref="A8:A9"/>
    <mergeCell ref="B8:B9"/>
    <mergeCell ref="C8:C9"/>
    <mergeCell ref="D8:D9"/>
    <mergeCell ref="E8:E9"/>
    <mergeCell ref="Y8:Y9"/>
    <mergeCell ref="Z8:Z9"/>
    <mergeCell ref="AA8:AA9"/>
    <mergeCell ref="AB8:AB9"/>
    <mergeCell ref="T8:T9"/>
    <mergeCell ref="U8:U9"/>
    <mergeCell ref="V8:V9"/>
    <mergeCell ref="W8:W9"/>
    <mergeCell ref="X8:X9"/>
  </mergeCells>
  <hyperlinks>
    <hyperlink ref="K4" r:id="rId1" display="https://www.secop.gov.co/CO1BusinessLine/Tendering/ContractNoticeView/Index?prevCtxLbl=Contract+Notices+Management&amp;prevCtxUrl=https%3a%2f%2fwww.secop.gov.co%3a443%2fCO1BusinessLine%2fTendering%2fContractNoticeManagement%2fIndex&amp;notice=CO1.NTC.4913484" xr:uid="{98685D2A-C4C3-4860-863C-834757438DC7}"/>
    <hyperlink ref="J2" r:id="rId2" xr:uid="{76978161-5445-48C6-BA2E-9B228F40C4B5}"/>
    <hyperlink ref="J3" r:id="rId3" xr:uid="{094A8A57-F31B-4511-B1BF-FEA042125EFA}"/>
    <hyperlink ref="K2" r:id="rId4" xr:uid="{9C658177-CE80-48D1-8BEA-60743B2116C6}"/>
    <hyperlink ref="K3" r:id="rId5" xr:uid="{69525671-060E-4201-A730-3FD5F2E9D033}"/>
    <hyperlink ref="J6" r:id="rId6" xr:uid="{6167DA28-8911-45C5-AAA3-7BE529F09C0E}"/>
    <hyperlink ref="K6" r:id="rId7" xr:uid="{C0A74A10-56E5-4AA4-B5D7-46AC66839F74}"/>
    <hyperlink ref="J8" r:id="rId8" xr:uid="{4AC68B25-50D6-4B7F-B338-501D9C8E672D}"/>
    <hyperlink ref="K8" r:id="rId9" xr:uid="{FFAA92BE-B27A-4C89-859F-DC4BB2157602}"/>
    <hyperlink ref="K5" r:id="rId10" xr:uid="{8BEC9055-357D-4598-9C62-C96C3296F406}"/>
    <hyperlink ref="J4" r:id="rId11" xr:uid="{F16D767A-3BCB-B64E-BA65-1E1C14A005BE}"/>
  </hyperlinks>
  <pageMargins left="0.7" right="0.7" top="0.75" bottom="0.75" header="0.3" footer="0.3"/>
  <pageSetup orientation="portrait" r:id="rId12"/>
  <legacy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FC6E-52FF-4112-B668-D4F6AF0481DB}">
  <dimension ref="A1:AU22"/>
  <sheetViews>
    <sheetView zoomScale="93" zoomScaleNormal="60" workbookViewId="0">
      <pane ySplit="1" topLeftCell="G2" activePane="bottomLeft" state="frozen"/>
      <selection pane="bottomLeft" activeCell="J3" sqref="J3"/>
      <selection activeCell="H1" sqref="H1"/>
    </sheetView>
  </sheetViews>
  <sheetFormatPr defaultColWidth="8.85546875" defaultRowHeight="15"/>
  <cols>
    <col min="1" max="1" width="20.85546875" customWidth="1"/>
    <col min="2" max="2" width="24.42578125" customWidth="1"/>
    <col min="3" max="3" width="50.85546875" customWidth="1"/>
    <col min="4" max="4" width="24.85546875" customWidth="1"/>
    <col min="5" max="5" width="27" customWidth="1"/>
    <col min="6" max="6" width="26.42578125" customWidth="1"/>
    <col min="7" max="7" width="34.85546875" customWidth="1"/>
    <col min="8" max="8" width="19.140625" customWidth="1"/>
    <col min="9" max="9" width="16.28515625" customWidth="1"/>
    <col min="10" max="11" width="22.42578125" customWidth="1"/>
    <col min="12" max="12" width="15" customWidth="1"/>
    <col min="13" max="14" width="15.28515625" customWidth="1"/>
    <col min="15" max="15" width="19.140625" customWidth="1"/>
    <col min="16" max="17" width="15.28515625" customWidth="1"/>
    <col min="18" max="18" width="45.42578125" customWidth="1"/>
    <col min="19" max="20" width="15.28515625" customWidth="1"/>
    <col min="21" max="21" width="31.28515625" customWidth="1"/>
    <col min="22" max="22" width="26.140625" customWidth="1"/>
    <col min="23" max="23" width="40.85546875" customWidth="1"/>
    <col min="24" max="24" width="36.42578125" customWidth="1"/>
    <col min="25" max="25" width="18.140625" customWidth="1"/>
    <col min="26" max="26" width="15.28515625" customWidth="1"/>
    <col min="27" max="27" width="17.7109375" customWidth="1"/>
    <col min="28" max="29" width="15.28515625" customWidth="1"/>
    <col min="30" max="30" width="55" customWidth="1"/>
    <col min="31" max="31" width="34.85546875" customWidth="1"/>
    <col min="32" max="32" width="15.28515625" customWidth="1"/>
    <col min="33" max="33" width="17.85546875" customWidth="1"/>
    <col min="34" max="34" width="18" customWidth="1"/>
    <col min="35" max="35" width="15.28515625" customWidth="1"/>
    <col min="36" max="36" width="17" customWidth="1"/>
    <col min="37" max="38" width="15.28515625" customWidth="1"/>
    <col min="39" max="39" width="56.85546875" customWidth="1"/>
    <col min="40" max="42" width="15.28515625" customWidth="1"/>
    <col min="43" max="43" width="33.5703125" bestFit="1" customWidth="1"/>
    <col min="44" max="44" width="15.28515625" customWidth="1"/>
    <col min="45" max="45" width="26.7109375" customWidth="1"/>
    <col min="46" max="46" width="15.28515625" customWidth="1"/>
    <col min="47" max="48" width="9.140625"/>
    <col min="49" max="49" width="10.28515625" bestFit="1" customWidth="1"/>
  </cols>
  <sheetData>
    <row r="1" spans="1:47" s="977" customFormat="1" ht="77.25" customHeight="1">
      <c r="A1" s="1152" t="s">
        <v>0</v>
      </c>
      <c r="B1" s="1152" t="s">
        <v>2</v>
      </c>
      <c r="C1" s="1152" t="s">
        <v>3</v>
      </c>
      <c r="D1" s="1152" t="s">
        <v>4</v>
      </c>
      <c r="E1" s="1152" t="s">
        <v>5</v>
      </c>
      <c r="F1" s="1152" t="s">
        <v>6</v>
      </c>
      <c r="G1" s="1152" t="s">
        <v>7</v>
      </c>
      <c r="H1" s="1153" t="s">
        <v>8</v>
      </c>
      <c r="I1" s="1153" t="s">
        <v>9</v>
      </c>
      <c r="J1" s="966" t="s">
        <v>11</v>
      </c>
      <c r="K1" s="966" t="s">
        <v>12</v>
      </c>
      <c r="L1" s="966" t="s">
        <v>13</v>
      </c>
      <c r="M1" s="967" t="s">
        <v>14</v>
      </c>
      <c r="N1" s="967" t="s">
        <v>15</v>
      </c>
      <c r="O1" s="967" t="s">
        <v>16</v>
      </c>
      <c r="P1" s="967" t="s">
        <v>17</v>
      </c>
      <c r="Q1" s="967" t="s">
        <v>18</v>
      </c>
      <c r="R1" s="967" t="s">
        <v>19</v>
      </c>
      <c r="S1" s="967" t="s">
        <v>20</v>
      </c>
      <c r="T1" s="967" t="s">
        <v>21</v>
      </c>
      <c r="U1" s="968" t="s">
        <v>22</v>
      </c>
      <c r="V1" s="968" t="s">
        <v>92</v>
      </c>
      <c r="W1" s="969" t="s">
        <v>93</v>
      </c>
      <c r="X1" s="969" t="s">
        <v>94</v>
      </c>
      <c r="Y1" s="970" t="s">
        <v>23</v>
      </c>
      <c r="Z1" s="970" t="s">
        <v>24</v>
      </c>
      <c r="AA1" s="970" t="s">
        <v>25</v>
      </c>
      <c r="AB1" s="970" t="s">
        <v>26</v>
      </c>
      <c r="AC1" s="970" t="s">
        <v>27</v>
      </c>
      <c r="AD1" s="970" t="s">
        <v>28</v>
      </c>
      <c r="AE1" s="970" t="s">
        <v>29</v>
      </c>
      <c r="AF1" s="970" t="s">
        <v>31</v>
      </c>
      <c r="AG1" s="970" t="s">
        <v>96</v>
      </c>
      <c r="AH1" s="970" t="s">
        <v>736</v>
      </c>
      <c r="AI1" s="971" t="s">
        <v>98</v>
      </c>
      <c r="AJ1" s="972" t="s">
        <v>99</v>
      </c>
      <c r="AK1" s="972" t="s">
        <v>100</v>
      </c>
      <c r="AL1" s="972" t="s">
        <v>101</v>
      </c>
      <c r="AM1" s="973" t="s">
        <v>35</v>
      </c>
      <c r="AN1" s="973" t="s">
        <v>102</v>
      </c>
      <c r="AO1" s="973" t="s">
        <v>103</v>
      </c>
      <c r="AP1" s="966" t="s">
        <v>33</v>
      </c>
      <c r="AQ1" s="974" t="s">
        <v>104</v>
      </c>
      <c r="AR1" s="975" t="s">
        <v>105</v>
      </c>
      <c r="AS1" s="966" t="s">
        <v>75</v>
      </c>
      <c r="AT1" s="976" t="s">
        <v>106</v>
      </c>
    </row>
    <row r="2" spans="1:47" s="979" customFormat="1" ht="201.75" customHeight="1">
      <c r="A2" s="918">
        <v>444</v>
      </c>
      <c r="B2" s="699" t="s">
        <v>764</v>
      </c>
      <c r="C2" s="919" t="s">
        <v>830</v>
      </c>
      <c r="D2" s="698" t="s">
        <v>831</v>
      </c>
      <c r="E2" s="698" t="s">
        <v>832</v>
      </c>
      <c r="F2" s="924" t="s">
        <v>833</v>
      </c>
      <c r="G2" s="919" t="s">
        <v>834</v>
      </c>
      <c r="H2" s="699">
        <v>118705</v>
      </c>
      <c r="I2" s="932"/>
      <c r="J2" s="1033" t="s">
        <v>835</v>
      </c>
      <c r="K2" s="1033" t="s">
        <v>836</v>
      </c>
      <c r="L2" s="703">
        <v>45637</v>
      </c>
      <c r="M2" s="702">
        <v>45653</v>
      </c>
      <c r="N2" s="777" t="s">
        <v>751</v>
      </c>
      <c r="O2" s="702">
        <v>45734</v>
      </c>
      <c r="P2" s="699">
        <v>6</v>
      </c>
      <c r="Q2" s="702">
        <v>45917</v>
      </c>
      <c r="R2" s="1031"/>
      <c r="S2" s="980"/>
      <c r="T2" s="978"/>
      <c r="U2" s="698" t="s">
        <v>837</v>
      </c>
      <c r="V2" s="703"/>
      <c r="W2" s="703">
        <v>47014</v>
      </c>
      <c r="X2" s="978"/>
      <c r="Y2" s="1007">
        <v>1391957233</v>
      </c>
      <c r="Z2" s="1032" t="s">
        <v>44</v>
      </c>
      <c r="AA2" s="1007">
        <v>1391957233</v>
      </c>
      <c r="AB2" s="1006"/>
      <c r="AC2" s="1006">
        <v>0.92</v>
      </c>
      <c r="AD2" s="698" t="s">
        <v>838</v>
      </c>
      <c r="AE2" s="698" t="s">
        <v>839</v>
      </c>
      <c r="AF2" s="1019">
        <f>+AG2/AA2</f>
        <v>9.318809725241034E-2</v>
      </c>
      <c r="AG2" s="884">
        <f>73638218+56075628</f>
        <v>129713846</v>
      </c>
      <c r="AH2" s="1007">
        <f>+AA2-AG2</f>
        <v>1262243387</v>
      </c>
      <c r="AI2" s="983">
        <v>27294</v>
      </c>
      <c r="AJ2" s="978"/>
      <c r="AK2" s="978"/>
      <c r="AL2" s="978" t="s">
        <v>44</v>
      </c>
      <c r="AM2" s="983" t="s">
        <v>840</v>
      </c>
      <c r="AN2" s="978"/>
      <c r="AO2" s="978"/>
      <c r="AP2" s="1032"/>
      <c r="AQ2" s="978" t="s">
        <v>841</v>
      </c>
      <c r="AR2" s="978"/>
      <c r="AS2" s="1164"/>
      <c r="AT2" s="978"/>
    </row>
    <row r="3" spans="1:47" s="979" customFormat="1" ht="194.25" customHeight="1">
      <c r="A3" s="927">
        <v>429</v>
      </c>
      <c r="B3" s="699" t="s">
        <v>737</v>
      </c>
      <c r="C3" s="919" t="s">
        <v>842</v>
      </c>
      <c r="D3" s="698" t="s">
        <v>843</v>
      </c>
      <c r="E3" s="698" t="s">
        <v>832</v>
      </c>
      <c r="F3" s="924" t="s">
        <v>844</v>
      </c>
      <c r="G3" s="919" t="s">
        <v>845</v>
      </c>
      <c r="H3" s="699">
        <v>121630</v>
      </c>
      <c r="I3" s="932"/>
      <c r="J3" s="1033" t="s">
        <v>846</v>
      </c>
      <c r="K3" s="1033" t="s">
        <v>847</v>
      </c>
      <c r="L3" s="703"/>
      <c r="M3" s="702">
        <v>45656</v>
      </c>
      <c r="N3" s="777" t="s">
        <v>751</v>
      </c>
      <c r="O3" s="702">
        <v>45734</v>
      </c>
      <c r="P3" s="699">
        <v>6</v>
      </c>
      <c r="Q3" s="702">
        <v>45917</v>
      </c>
      <c r="R3" s="1031"/>
      <c r="S3" s="980"/>
      <c r="T3" s="978"/>
      <c r="U3" s="698" t="s">
        <v>848</v>
      </c>
      <c r="V3" s="703"/>
      <c r="W3" s="703">
        <v>47742</v>
      </c>
      <c r="X3" s="978"/>
      <c r="Y3" s="1007">
        <v>170520000</v>
      </c>
      <c r="Z3" s="1032" t="s">
        <v>44</v>
      </c>
      <c r="AA3" s="1007">
        <v>170520000</v>
      </c>
      <c r="AB3" s="1006"/>
      <c r="AC3" s="1006">
        <v>0.92</v>
      </c>
      <c r="AD3" s="698" t="s">
        <v>838</v>
      </c>
      <c r="AE3" s="698" t="s">
        <v>849</v>
      </c>
      <c r="AF3" s="1019">
        <f>+AG3/AA3</f>
        <v>0.17993333333333333</v>
      </c>
      <c r="AG3" s="884">
        <f>15878254+14803978</f>
        <v>30682232</v>
      </c>
      <c r="AH3" s="1007">
        <f>+AA3-AG3</f>
        <v>139837768</v>
      </c>
      <c r="AI3" s="978" t="s">
        <v>44</v>
      </c>
      <c r="AJ3" s="978" t="s">
        <v>44</v>
      </c>
      <c r="AK3" s="978" t="s">
        <v>44</v>
      </c>
      <c r="AL3" s="978" t="s">
        <v>44</v>
      </c>
      <c r="AM3" s="983" t="s">
        <v>840</v>
      </c>
      <c r="AN3" s="978"/>
      <c r="AO3" s="978"/>
      <c r="AP3" s="1032"/>
      <c r="AQ3" s="978" t="s">
        <v>841</v>
      </c>
      <c r="AR3" s="978"/>
      <c r="AS3" s="1164" t="s">
        <v>44</v>
      </c>
      <c r="AT3" s="978"/>
    </row>
    <row r="4" spans="1:47" ht="150">
      <c r="A4" s="927">
        <v>436</v>
      </c>
      <c r="B4" s="699" t="s">
        <v>667</v>
      </c>
      <c r="C4" s="919" t="s">
        <v>850</v>
      </c>
      <c r="D4" s="698" t="s">
        <v>851</v>
      </c>
      <c r="E4" s="698" t="s">
        <v>852</v>
      </c>
      <c r="F4" s="698" t="s">
        <v>853</v>
      </c>
      <c r="G4" s="919" t="s">
        <v>854</v>
      </c>
      <c r="H4" s="699">
        <v>125549</v>
      </c>
      <c r="I4" s="698" t="s">
        <v>699</v>
      </c>
      <c r="J4" s="1033" t="s">
        <v>855</v>
      </c>
      <c r="K4" s="1033" t="s">
        <v>856</v>
      </c>
      <c r="L4" s="703">
        <v>45653</v>
      </c>
      <c r="M4" s="702">
        <v>45654</v>
      </c>
      <c r="N4" s="777" t="s">
        <v>857</v>
      </c>
      <c r="O4" s="702">
        <v>45681</v>
      </c>
      <c r="P4" s="699">
        <v>8</v>
      </c>
      <c r="Q4" s="702">
        <v>45924</v>
      </c>
      <c r="R4" s="919" t="s">
        <v>44</v>
      </c>
      <c r="S4" s="702">
        <v>45923</v>
      </c>
      <c r="T4" s="702">
        <v>45923</v>
      </c>
      <c r="U4" s="698" t="s">
        <v>858</v>
      </c>
      <c r="V4" s="702" t="s">
        <v>859</v>
      </c>
      <c r="W4" s="702" t="s">
        <v>860</v>
      </c>
      <c r="X4" s="1034" t="s">
        <v>861</v>
      </c>
      <c r="Y4" s="1007" t="s">
        <v>862</v>
      </c>
      <c r="Z4" s="918" t="s">
        <v>44</v>
      </c>
      <c r="AA4" s="1007" t="str">
        <f>+Y4</f>
        <v>$ 1.140.400,000,00</v>
      </c>
      <c r="AB4" s="1006">
        <v>0.7</v>
      </c>
      <c r="AC4" s="1006">
        <v>0.7</v>
      </c>
      <c r="AD4" s="1065" t="s">
        <v>863</v>
      </c>
      <c r="AE4" s="1018">
        <v>228080000</v>
      </c>
      <c r="AF4" s="1019">
        <v>0.2</v>
      </c>
      <c r="AG4" s="699">
        <v>20</v>
      </c>
      <c r="AH4" s="1007">
        <f>1140400000-228080000</f>
        <v>912320000</v>
      </c>
      <c r="AI4" s="699" t="s">
        <v>44</v>
      </c>
      <c r="AJ4" s="699" t="s">
        <v>44</v>
      </c>
      <c r="AK4" s="699" t="s">
        <v>44</v>
      </c>
      <c r="AL4" s="699" t="s">
        <v>44</v>
      </c>
      <c r="AM4" s="698" t="s">
        <v>864</v>
      </c>
      <c r="AN4" s="3"/>
      <c r="AO4" s="3"/>
      <c r="AP4" s="3"/>
      <c r="AQ4" s="1165" t="s">
        <v>865</v>
      </c>
      <c r="AR4" s="1166"/>
      <c r="AS4" s="3"/>
      <c r="AT4" s="3"/>
    </row>
    <row r="5" spans="1:47" s="5" customFormat="1" ht="220.5" customHeight="1">
      <c r="A5" s="699">
        <v>426</v>
      </c>
      <c r="B5" s="926" t="s">
        <v>764</v>
      </c>
      <c r="C5" s="919" t="s">
        <v>866</v>
      </c>
      <c r="D5" s="698" t="s">
        <v>867</v>
      </c>
      <c r="E5" s="698" t="s">
        <v>868</v>
      </c>
      <c r="F5" s="401" t="s">
        <v>869</v>
      </c>
      <c r="G5" s="698" t="s">
        <v>870</v>
      </c>
      <c r="H5" s="699">
        <v>118205</v>
      </c>
      <c r="I5" s="699"/>
      <c r="J5" s="1037" t="s">
        <v>871</v>
      </c>
      <c r="K5" s="1029" t="s">
        <v>872</v>
      </c>
      <c r="L5" s="703">
        <v>45614</v>
      </c>
      <c r="M5" s="703">
        <v>45654</v>
      </c>
      <c r="N5" s="699" t="s">
        <v>857</v>
      </c>
      <c r="O5" s="703">
        <v>45742</v>
      </c>
      <c r="P5" s="699">
        <v>6</v>
      </c>
      <c r="Q5" s="703">
        <v>45925</v>
      </c>
      <c r="R5" s="929" t="s">
        <v>873</v>
      </c>
      <c r="S5" s="939">
        <v>45995</v>
      </c>
      <c r="T5" s="939">
        <v>45995</v>
      </c>
      <c r="U5" s="698" t="s">
        <v>874</v>
      </c>
      <c r="V5" s="698" t="s">
        <v>875</v>
      </c>
      <c r="W5" s="702" t="s">
        <v>876</v>
      </c>
      <c r="X5" s="698" t="s">
        <v>877</v>
      </c>
      <c r="Y5" s="1018">
        <v>423000000</v>
      </c>
      <c r="Z5" s="918" t="s">
        <v>44</v>
      </c>
      <c r="AA5" s="1007">
        <f>+Y5</f>
        <v>423000000</v>
      </c>
      <c r="AB5" s="1006">
        <v>0</v>
      </c>
      <c r="AC5" s="1006">
        <v>0</v>
      </c>
      <c r="AD5" s="699" t="s">
        <v>44</v>
      </c>
      <c r="AE5" s="1041" t="s">
        <v>44</v>
      </c>
      <c r="AF5" s="1019">
        <v>0</v>
      </c>
      <c r="AG5" s="699">
        <v>0</v>
      </c>
      <c r="AH5" s="1007">
        <f>+AA5</f>
        <v>423000000</v>
      </c>
      <c r="AI5" s="699" t="s">
        <v>44</v>
      </c>
      <c r="AJ5" s="699" t="s">
        <v>44</v>
      </c>
      <c r="AK5" s="699" t="s">
        <v>44</v>
      </c>
      <c r="AL5" s="699" t="s">
        <v>44</v>
      </c>
      <c r="AM5" s="698" t="s">
        <v>878</v>
      </c>
      <c r="AN5" s="699" t="s">
        <v>879</v>
      </c>
      <c r="AO5" s="699">
        <v>0</v>
      </c>
      <c r="AP5" s="699"/>
      <c r="AQ5" s="698" t="s">
        <v>880</v>
      </c>
      <c r="AR5" s="699"/>
      <c r="AS5" s="698" t="s">
        <v>881</v>
      </c>
      <c r="AT5" s="698" t="s">
        <v>882</v>
      </c>
    </row>
    <row r="6" spans="1:47" s="5" customFormat="1" ht="216" customHeight="1">
      <c r="A6" s="933">
        <v>447</v>
      </c>
      <c r="B6" s="934" t="s">
        <v>729</v>
      </c>
      <c r="C6" s="935" t="s">
        <v>883</v>
      </c>
      <c r="D6" s="929" t="s">
        <v>884</v>
      </c>
      <c r="E6" s="698" t="s">
        <v>868</v>
      </c>
      <c r="F6" s="401" t="s">
        <v>885</v>
      </c>
      <c r="G6" s="929" t="s">
        <v>886</v>
      </c>
      <c r="H6" s="929"/>
      <c r="I6" s="934"/>
      <c r="J6" s="1038" t="s">
        <v>887</v>
      </c>
      <c r="K6" s="987" t="s">
        <v>888</v>
      </c>
      <c r="L6" s="1036">
        <v>45646</v>
      </c>
      <c r="M6" s="939">
        <v>45655</v>
      </c>
      <c r="N6" s="699" t="s">
        <v>857</v>
      </c>
      <c r="O6" s="703">
        <v>45742</v>
      </c>
      <c r="P6" s="699">
        <v>6</v>
      </c>
      <c r="Q6" s="703">
        <v>45925</v>
      </c>
      <c r="R6" s="929" t="s">
        <v>873</v>
      </c>
      <c r="S6" s="1040">
        <v>45995</v>
      </c>
      <c r="T6" s="703">
        <v>45995</v>
      </c>
      <c r="U6" s="1039" t="s">
        <v>889</v>
      </c>
      <c r="V6" s="934" t="s">
        <v>890</v>
      </c>
      <c r="W6" s="988" t="s">
        <v>891</v>
      </c>
      <c r="X6" s="929" t="s">
        <v>892</v>
      </c>
      <c r="Y6" s="990">
        <v>22834148</v>
      </c>
      <c r="Z6" s="918" t="s">
        <v>44</v>
      </c>
      <c r="AA6" s="1007">
        <f>+Y6</f>
        <v>22834148</v>
      </c>
      <c r="AB6" s="1006">
        <v>0</v>
      </c>
      <c r="AC6" s="1006">
        <v>0</v>
      </c>
      <c r="AD6" s="918" t="s">
        <v>44</v>
      </c>
      <c r="AE6" s="699" t="s">
        <v>44</v>
      </c>
      <c r="AF6" s="1006">
        <v>0</v>
      </c>
      <c r="AG6" s="699">
        <v>0</v>
      </c>
      <c r="AH6" s="1044">
        <f>+AA6</f>
        <v>22834148</v>
      </c>
      <c r="AI6" s="699" t="s">
        <v>44</v>
      </c>
      <c r="AJ6" s="699" t="s">
        <v>44</v>
      </c>
      <c r="AK6" s="699" t="s">
        <v>44</v>
      </c>
      <c r="AL6" s="699" t="s">
        <v>44</v>
      </c>
      <c r="AM6" s="698" t="s">
        <v>878</v>
      </c>
      <c r="AN6" s="699" t="s">
        <v>879</v>
      </c>
      <c r="AO6" s="934">
        <v>0</v>
      </c>
      <c r="AP6" s="934"/>
      <c r="AQ6" s="698" t="s">
        <v>880</v>
      </c>
      <c r="AR6" s="934"/>
      <c r="AS6" s="698" t="s">
        <v>893</v>
      </c>
      <c r="AT6" s="698" t="s">
        <v>882</v>
      </c>
    </row>
    <row r="7" spans="1:47" ht="244.5">
      <c r="A7" s="697">
        <v>406</v>
      </c>
      <c r="B7" s="696" t="s">
        <v>737</v>
      </c>
      <c r="C7" s="1047" t="s">
        <v>894</v>
      </c>
      <c r="D7" s="938" t="s">
        <v>895</v>
      </c>
      <c r="E7" s="1043" t="s">
        <v>896</v>
      </c>
      <c r="F7" s="929" t="s">
        <v>897</v>
      </c>
      <c r="G7" s="929" t="s">
        <v>898</v>
      </c>
      <c r="H7" s="934"/>
      <c r="I7" s="1048"/>
      <c r="J7" s="1029" t="s">
        <v>899</v>
      </c>
      <c r="K7" s="1029" t="s">
        <v>900</v>
      </c>
      <c r="L7" s="939">
        <v>45630</v>
      </c>
      <c r="M7" s="988" t="s">
        <v>901</v>
      </c>
      <c r="N7" s="1049" t="s">
        <v>902</v>
      </c>
      <c r="O7" s="988">
        <v>45707</v>
      </c>
      <c r="P7" s="934">
        <v>6</v>
      </c>
      <c r="Q7" s="988">
        <v>45887</v>
      </c>
      <c r="R7" s="702" t="s">
        <v>903</v>
      </c>
      <c r="S7" s="703">
        <v>45959</v>
      </c>
      <c r="T7" s="703">
        <v>45956</v>
      </c>
      <c r="U7" s="1042" t="s">
        <v>904</v>
      </c>
      <c r="V7" s="1052" t="s">
        <v>890</v>
      </c>
      <c r="W7" s="1053" t="s">
        <v>905</v>
      </c>
      <c r="X7" s="1054" t="s">
        <v>892</v>
      </c>
      <c r="Y7" s="1055">
        <v>266451972</v>
      </c>
      <c r="Z7" s="1049" t="s">
        <v>44</v>
      </c>
      <c r="AA7" s="1056">
        <v>266451972</v>
      </c>
      <c r="AB7" s="1057">
        <v>0</v>
      </c>
      <c r="AC7" s="954">
        <v>0.92</v>
      </c>
      <c r="AD7" s="1058" t="s">
        <v>906</v>
      </c>
      <c r="AE7" s="934" t="s">
        <v>907</v>
      </c>
      <c r="AF7" s="1057">
        <v>0.2</v>
      </c>
      <c r="AG7" s="1059" t="s">
        <v>907</v>
      </c>
      <c r="AH7" s="1060">
        <v>213161578</v>
      </c>
      <c r="AI7" s="938" t="s">
        <v>44</v>
      </c>
      <c r="AJ7" s="934" t="s">
        <v>44</v>
      </c>
      <c r="AK7" s="934" t="s">
        <v>44</v>
      </c>
      <c r="AL7" s="1061" t="s">
        <v>44</v>
      </c>
      <c r="AM7" s="1046" t="s">
        <v>908</v>
      </c>
      <c r="AN7" s="992"/>
      <c r="AO7" s="934"/>
      <c r="AP7" s="929"/>
      <c r="AQ7" s="929" t="s">
        <v>909</v>
      </c>
      <c r="AR7" s="992"/>
      <c r="AS7" s="1061" t="s">
        <v>902</v>
      </c>
      <c r="AT7" s="992"/>
    </row>
    <row r="8" spans="1:47" ht="244.5">
      <c r="A8" s="699">
        <v>424</v>
      </c>
      <c r="B8" s="699" t="s">
        <v>737</v>
      </c>
      <c r="C8" s="698" t="s">
        <v>910</v>
      </c>
      <c r="D8" s="699" t="s">
        <v>911</v>
      </c>
      <c r="E8" s="919" t="s">
        <v>896</v>
      </c>
      <c r="F8" s="698" t="s">
        <v>912</v>
      </c>
      <c r="G8" s="698" t="s">
        <v>913</v>
      </c>
      <c r="H8" s="699"/>
      <c r="I8" s="699"/>
      <c r="J8" s="1037" t="s">
        <v>914</v>
      </c>
      <c r="K8" s="1037" t="s">
        <v>915</v>
      </c>
      <c r="L8" s="1062">
        <v>45636</v>
      </c>
      <c r="M8" s="698" t="s">
        <v>916</v>
      </c>
      <c r="N8" s="699" t="s">
        <v>902</v>
      </c>
      <c r="O8" s="703">
        <v>45707</v>
      </c>
      <c r="P8" s="699">
        <v>6</v>
      </c>
      <c r="Q8" s="703">
        <v>45887</v>
      </c>
      <c r="R8" s="702" t="s">
        <v>903</v>
      </c>
      <c r="S8" s="703">
        <v>45959</v>
      </c>
      <c r="T8" s="703">
        <v>45956</v>
      </c>
      <c r="U8" s="698" t="s">
        <v>917</v>
      </c>
      <c r="V8" s="1064" t="s">
        <v>918</v>
      </c>
      <c r="W8" s="1063" t="s">
        <v>919</v>
      </c>
      <c r="X8" s="401" t="s">
        <v>892</v>
      </c>
      <c r="Y8" s="1045">
        <v>233141418</v>
      </c>
      <c r="Z8" s="777" t="s">
        <v>44</v>
      </c>
      <c r="AA8" s="1045">
        <v>233141418</v>
      </c>
      <c r="AB8" s="955">
        <v>0</v>
      </c>
      <c r="AC8" s="955">
        <v>0.92</v>
      </c>
      <c r="AD8" s="699" t="s">
        <v>906</v>
      </c>
      <c r="AE8" s="1117" t="s">
        <v>920</v>
      </c>
      <c r="AF8" s="955">
        <v>0.23300000000000001</v>
      </c>
      <c r="AG8" s="698" t="s">
        <v>921</v>
      </c>
      <c r="AH8" s="1045" t="s">
        <v>922</v>
      </c>
      <c r="AI8" s="699" t="s">
        <v>44</v>
      </c>
      <c r="AJ8" s="699" t="s">
        <v>44</v>
      </c>
      <c r="AK8" s="699" t="s">
        <v>44</v>
      </c>
      <c r="AL8" s="699" t="s">
        <v>44</v>
      </c>
      <c r="AM8" s="1064" t="s">
        <v>908</v>
      </c>
      <c r="AN8" s="699"/>
      <c r="AO8" s="699"/>
      <c r="AP8" s="699"/>
      <c r="AQ8" s="699" t="s">
        <v>909</v>
      </c>
      <c r="AR8" s="699"/>
      <c r="AS8" s="699" t="s">
        <v>902</v>
      </c>
      <c r="AT8" s="699"/>
      <c r="AU8" s="979"/>
    </row>
    <row r="9" spans="1:47" s="5" customFormat="1" ht="157.5" customHeight="1">
      <c r="A9" s="1111">
        <v>433</v>
      </c>
      <c r="B9" s="1071" t="s">
        <v>923</v>
      </c>
      <c r="C9" s="1071" t="s">
        <v>924</v>
      </c>
      <c r="D9" s="1071" t="s">
        <v>925</v>
      </c>
      <c r="E9" s="1112" t="s">
        <v>926</v>
      </c>
      <c r="F9" s="1112" t="s">
        <v>927</v>
      </c>
      <c r="G9" s="1071" t="s">
        <v>928</v>
      </c>
      <c r="H9" s="1071">
        <v>121622</v>
      </c>
      <c r="I9" s="1071" t="s">
        <v>699</v>
      </c>
      <c r="J9" s="1071" t="s">
        <v>929</v>
      </c>
      <c r="K9" s="1085" t="s">
        <v>930</v>
      </c>
      <c r="L9" s="1072">
        <v>45455</v>
      </c>
      <c r="M9" s="1072">
        <v>45653</v>
      </c>
      <c r="N9" s="1071" t="s">
        <v>751</v>
      </c>
      <c r="O9" s="1072">
        <v>45698</v>
      </c>
      <c r="P9" s="1071">
        <v>4</v>
      </c>
      <c r="Q9" s="1072">
        <v>45817</v>
      </c>
      <c r="R9" s="1113" t="s">
        <v>931</v>
      </c>
      <c r="S9" s="1072">
        <v>45909</v>
      </c>
      <c r="T9" s="1072">
        <v>45909</v>
      </c>
      <c r="U9" s="1113" t="s">
        <v>932</v>
      </c>
      <c r="V9" s="1113" t="s">
        <v>933</v>
      </c>
      <c r="W9" s="1114" t="s">
        <v>934</v>
      </c>
      <c r="X9" s="1115" t="s">
        <v>935</v>
      </c>
      <c r="Y9" s="1116" t="s">
        <v>936</v>
      </c>
      <c r="Z9" s="1071" t="s">
        <v>44</v>
      </c>
      <c r="AA9" s="1071" t="s">
        <v>936</v>
      </c>
      <c r="AB9" s="1073">
        <v>0</v>
      </c>
      <c r="AC9" s="1073">
        <v>0.33</v>
      </c>
      <c r="AD9" s="1071" t="s">
        <v>44</v>
      </c>
      <c r="AE9" s="1071" t="s">
        <v>937</v>
      </c>
      <c r="AF9" s="1073" t="s">
        <v>938</v>
      </c>
      <c r="AG9" s="1071" t="s">
        <v>939</v>
      </c>
      <c r="AH9" s="1071" t="s">
        <v>936</v>
      </c>
      <c r="AI9" s="1075" t="s">
        <v>44</v>
      </c>
      <c r="AJ9" s="1075" t="s">
        <v>44</v>
      </c>
      <c r="AK9" s="1075" t="s">
        <v>44</v>
      </c>
      <c r="AL9" s="1075" t="s">
        <v>44</v>
      </c>
      <c r="AM9" s="1116" t="s">
        <v>940</v>
      </c>
      <c r="AN9" s="1071" t="s">
        <v>929</v>
      </c>
      <c r="AO9" s="1073">
        <v>0.3</v>
      </c>
      <c r="AP9" s="1112" t="s">
        <v>929</v>
      </c>
      <c r="AQ9" s="1113" t="s">
        <v>941</v>
      </c>
      <c r="AR9" s="1071" t="s">
        <v>929</v>
      </c>
      <c r="AS9" s="1071" t="s">
        <v>942</v>
      </c>
      <c r="AT9" s="1071" t="s">
        <v>929</v>
      </c>
      <c r="AU9" s="1070"/>
    </row>
    <row r="10" spans="1:47" s="5" customFormat="1" ht="300">
      <c r="A10" s="1095" t="s">
        <v>943</v>
      </c>
      <c r="B10" s="1095" t="s">
        <v>944</v>
      </c>
      <c r="C10" s="1095" t="s">
        <v>945</v>
      </c>
      <c r="D10" s="1095" t="s">
        <v>946</v>
      </c>
      <c r="E10" s="1095" t="s">
        <v>947</v>
      </c>
      <c r="F10" s="1095" t="s">
        <v>948</v>
      </c>
      <c r="G10" s="1095" t="s">
        <v>949</v>
      </c>
      <c r="H10" s="1095"/>
      <c r="I10" s="1095"/>
      <c r="J10" s="1095"/>
      <c r="K10" s="1029" t="s">
        <v>950</v>
      </c>
      <c r="L10" s="1096">
        <v>45638</v>
      </c>
      <c r="M10" s="1096">
        <v>45654</v>
      </c>
      <c r="N10" s="1095" t="s">
        <v>485</v>
      </c>
      <c r="O10" s="1096">
        <v>45932</v>
      </c>
      <c r="P10" s="1095" t="s">
        <v>951</v>
      </c>
      <c r="Q10" s="1096">
        <v>45908</v>
      </c>
      <c r="R10" s="1095" t="s">
        <v>952</v>
      </c>
      <c r="S10" s="1096">
        <v>45944</v>
      </c>
      <c r="T10" s="1096">
        <v>45940</v>
      </c>
      <c r="U10" s="1097" t="s">
        <v>953</v>
      </c>
      <c r="V10" s="1097" t="s">
        <v>954</v>
      </c>
      <c r="W10" s="1097" t="s">
        <v>955</v>
      </c>
      <c r="X10" s="1097" t="s">
        <v>956</v>
      </c>
      <c r="Y10" s="1095"/>
      <c r="Z10" s="1074" t="s">
        <v>44</v>
      </c>
      <c r="AA10" s="1098">
        <v>330483515</v>
      </c>
      <c r="AB10" s="1095"/>
      <c r="AC10" s="1095"/>
      <c r="AD10" s="1095"/>
      <c r="AE10" s="1095"/>
      <c r="AF10" s="1095"/>
      <c r="AG10" s="1095"/>
      <c r="AH10" s="1095"/>
      <c r="AI10" s="1095"/>
      <c r="AJ10" s="1095"/>
      <c r="AK10" s="1095"/>
      <c r="AL10" s="1095"/>
      <c r="AM10" s="1095" t="s">
        <v>957</v>
      </c>
      <c r="AN10" s="1095"/>
      <c r="AO10" s="1095"/>
      <c r="AP10" s="1095"/>
      <c r="AQ10" s="1095"/>
      <c r="AR10" s="1095"/>
      <c r="AS10" s="1095"/>
      <c r="AT10" s="1095"/>
      <c r="AU10" s="1069"/>
    </row>
    <row r="11" spans="1:47" ht="240">
      <c r="A11" s="1099">
        <v>427</v>
      </c>
      <c r="B11" s="938" t="s">
        <v>764</v>
      </c>
      <c r="C11" s="1101" t="s">
        <v>958</v>
      </c>
      <c r="D11" s="1102" t="s">
        <v>959</v>
      </c>
      <c r="E11" s="919" t="s">
        <v>896</v>
      </c>
      <c r="F11" s="264"/>
      <c r="G11" s="264" t="s">
        <v>960</v>
      </c>
      <c r="H11" s="1071">
        <v>120364</v>
      </c>
      <c r="I11" s="1131"/>
      <c r="J11" s="1079" t="s">
        <v>961</v>
      </c>
      <c r="K11" s="1079" t="s">
        <v>961</v>
      </c>
      <c r="L11" s="1103">
        <v>45630</v>
      </c>
      <c r="M11" s="1103">
        <v>45654</v>
      </c>
      <c r="N11" s="1095" t="s">
        <v>485</v>
      </c>
      <c r="O11" s="1102" t="s">
        <v>962</v>
      </c>
      <c r="P11" s="1102">
        <v>8</v>
      </c>
      <c r="Q11" s="1103">
        <v>46011</v>
      </c>
      <c r="R11" s="1095" t="s">
        <v>44</v>
      </c>
      <c r="S11" s="1103">
        <v>46011</v>
      </c>
      <c r="T11" s="1103">
        <v>46011</v>
      </c>
      <c r="U11" s="1097" t="s">
        <v>953</v>
      </c>
      <c r="V11" s="1097" t="s">
        <v>954</v>
      </c>
      <c r="W11" s="1097" t="s">
        <v>955</v>
      </c>
      <c r="X11" s="1097" t="s">
        <v>956</v>
      </c>
      <c r="Y11" s="1104">
        <v>7425076621</v>
      </c>
      <c r="Z11" s="1074" t="s">
        <v>44</v>
      </c>
      <c r="AA11" s="1104">
        <v>7425076621</v>
      </c>
      <c r="AB11" s="1100"/>
      <c r="AC11" s="1105">
        <v>0.36969999999999997</v>
      </c>
      <c r="AD11" s="1102" t="s">
        <v>963</v>
      </c>
      <c r="AE11" s="1102" t="s">
        <v>964</v>
      </c>
      <c r="AF11" s="1108"/>
      <c r="AG11" s="1106">
        <v>1678777606</v>
      </c>
      <c r="AH11" s="1110">
        <f>+AA11-AG11</f>
        <v>5746299015</v>
      </c>
      <c r="AI11" s="1074" t="s">
        <v>44</v>
      </c>
      <c r="AJ11" s="1075" t="s">
        <v>44</v>
      </c>
      <c r="AK11" s="1075" t="s">
        <v>44</v>
      </c>
      <c r="AL11" s="1075" t="s">
        <v>44</v>
      </c>
      <c r="AM11" s="1107" t="s">
        <v>965</v>
      </c>
      <c r="AN11" s="1100"/>
      <c r="AO11" s="1100"/>
      <c r="AP11" s="1100"/>
      <c r="AQ11" s="1102" t="s">
        <v>966</v>
      </c>
      <c r="AR11" s="1100"/>
      <c r="AS11" s="1100"/>
      <c r="AT11" s="1100"/>
    </row>
    <row r="12" spans="1:47" ht="240">
      <c r="A12" s="1143">
        <v>428</v>
      </c>
      <c r="B12" s="919" t="s">
        <v>737</v>
      </c>
      <c r="C12" s="1144" t="s">
        <v>967</v>
      </c>
      <c r="D12" s="1102" t="s">
        <v>968</v>
      </c>
      <c r="E12" s="919" t="s">
        <v>896</v>
      </c>
      <c r="F12" s="264"/>
      <c r="G12" s="264" t="s">
        <v>969</v>
      </c>
      <c r="H12" s="1143">
        <v>121014</v>
      </c>
      <c r="I12" s="1064"/>
      <c r="J12" s="1145" t="s">
        <v>970</v>
      </c>
      <c r="K12" s="1079" t="s">
        <v>970</v>
      </c>
      <c r="L12" s="1103">
        <v>45630</v>
      </c>
      <c r="M12" s="1146">
        <v>45654</v>
      </c>
      <c r="N12" s="1064" t="s">
        <v>485</v>
      </c>
      <c r="O12" s="1147" t="s">
        <v>962</v>
      </c>
      <c r="P12" s="1102">
        <v>8</v>
      </c>
      <c r="Q12" s="1146">
        <v>46011</v>
      </c>
      <c r="R12" s="1064" t="s">
        <v>971</v>
      </c>
      <c r="S12" s="1148">
        <v>46011</v>
      </c>
      <c r="T12" s="1146">
        <v>46011</v>
      </c>
      <c r="U12" s="1149" t="s">
        <v>953</v>
      </c>
      <c r="V12" s="1149" t="s">
        <v>954</v>
      </c>
      <c r="W12" s="1149" t="s">
        <v>955</v>
      </c>
      <c r="X12" s="1149" t="s">
        <v>956</v>
      </c>
      <c r="Y12" s="1151">
        <v>899951152</v>
      </c>
      <c r="Z12" s="1121" t="s">
        <v>44</v>
      </c>
      <c r="AA12" s="1150">
        <v>899951152</v>
      </c>
      <c r="AB12" s="1100"/>
      <c r="AC12" s="1105">
        <v>0.36969999999999997</v>
      </c>
      <c r="AD12" s="1102">
        <v>0</v>
      </c>
      <c r="AE12" s="1102">
        <v>0</v>
      </c>
      <c r="AF12" s="1109">
        <v>0</v>
      </c>
      <c r="AG12" s="1102">
        <v>0</v>
      </c>
      <c r="AH12" s="1122">
        <v>0</v>
      </c>
      <c r="AI12" s="1121" t="s">
        <v>44</v>
      </c>
      <c r="AJ12" s="1121" t="s">
        <v>44</v>
      </c>
      <c r="AK12" s="1121" t="s">
        <v>44</v>
      </c>
      <c r="AL12" s="1121" t="s">
        <v>44</v>
      </c>
      <c r="AM12" s="1123" t="s">
        <v>965</v>
      </c>
      <c r="AN12" s="1100"/>
      <c r="AO12" s="1100"/>
      <c r="AP12" s="1100"/>
      <c r="AQ12" s="1102" t="s">
        <v>966</v>
      </c>
      <c r="AR12" s="1100"/>
      <c r="AS12" s="1100"/>
      <c r="AT12" s="1100"/>
    </row>
    <row r="22" spans="40:40">
      <c r="AN22" t="s">
        <v>972</v>
      </c>
    </row>
  </sheetData>
  <hyperlinks>
    <hyperlink ref="K4" r:id="rId1" xr:uid="{53444A39-D282-4AE3-8599-3F39B0ED6945}"/>
    <hyperlink ref="J4" r:id="rId2" xr:uid="{F5FFC953-6E64-4330-BB8B-76D93C7BAC21}"/>
    <hyperlink ref="J2" r:id="rId3" xr:uid="{2A53B37E-2FE1-4A96-A1C1-53BC89858102}"/>
    <hyperlink ref="J3" r:id="rId4" xr:uid="{4E5847DD-0B69-49F1-9588-21135B70D90F}"/>
    <hyperlink ref="K5" r:id="rId5" xr:uid="{129AB915-C0C0-42B1-AC93-5889D530E8DA}"/>
    <hyperlink ref="J5" r:id="rId6" xr:uid="{2DE7DC05-DD81-4617-B884-52184403EE54}"/>
    <hyperlink ref="J6" r:id="rId7" xr:uid="{4D842CBC-33D9-42E6-B008-FCCDAC07A608}"/>
    <hyperlink ref="J7" r:id="rId8" xr:uid="{35A1B1A6-B4CA-44C9-B06A-9804847E6F45}"/>
    <hyperlink ref="K7" r:id="rId9" xr:uid="{34DB405E-BABF-4947-9B5D-78AA5157E2A1}"/>
    <hyperlink ref="J8" r:id="rId10" xr:uid="{D3737ED3-CB4B-4E6A-BAF2-1622A838DF34}"/>
    <hyperlink ref="K8" r:id="rId11" xr:uid="{CE07484D-F79D-4174-85B0-3BBCAC8B7578}"/>
    <hyperlink ref="K2" r:id="rId12" xr:uid="{8099A834-826D-49E0-9727-3F85E96CE8B3}"/>
    <hyperlink ref="K3" r:id="rId13" xr:uid="{3329D41E-2DBB-4B63-8C77-353C7FA74635}"/>
    <hyperlink ref="J11" r:id="rId14" xr:uid="{E8949659-1EFE-47A4-A35F-F4AA0C6EC22F}"/>
    <hyperlink ref="J12" r:id="rId15" xr:uid="{5970539A-64C5-492B-BFC1-46C7A0DA6D58}"/>
    <hyperlink ref="K11" r:id="rId16" xr:uid="{9F0460EC-AAC2-42AB-844F-68CCC4734D33}"/>
    <hyperlink ref="K12" r:id="rId17" xr:uid="{DA587ECC-3063-48DB-8E73-20D3B655D452}"/>
    <hyperlink ref="K9" r:id="rId18" xr:uid="{51E9315C-8709-4BE9-AC33-F37FFF34D3EB}"/>
    <hyperlink ref="K10" r:id="rId19" xr:uid="{2E3765F9-7698-4DB5-9B38-64A06EA58F94}"/>
  </hyperlink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7C4-4ACA-4666-891A-7A45FA3DD927}">
  <dimension ref="A1:AT12"/>
  <sheetViews>
    <sheetView workbookViewId="0">
      <pane ySplit="1" topLeftCell="A6" activePane="bottomLeft" state="frozen"/>
      <selection pane="bottomLeft" activeCell="Q2" sqref="Q2"/>
    </sheetView>
  </sheetViews>
  <sheetFormatPr defaultColWidth="9.140625" defaultRowHeight="15"/>
  <cols>
    <col min="1" max="1" width="21.5703125" customWidth="1"/>
    <col min="2" max="2" width="31" customWidth="1"/>
    <col min="3" max="3" width="29.140625" customWidth="1"/>
    <col min="4" max="4" width="18.42578125" customWidth="1"/>
    <col min="5" max="5" width="15.7109375" customWidth="1"/>
    <col min="6" max="6" width="17" customWidth="1"/>
    <col min="7" max="7" width="22.140625" customWidth="1"/>
    <col min="8" max="8" width="14.85546875" customWidth="1"/>
    <col min="9" max="9" width="17.140625" customWidth="1"/>
    <col min="10" max="10" width="17.7109375" customWidth="1"/>
    <col min="11" max="11" width="21.42578125" customWidth="1"/>
    <col min="12" max="12" width="26.140625" customWidth="1"/>
    <col min="13" max="13" width="22.85546875" customWidth="1"/>
    <col min="14" max="14" width="21.28515625" customWidth="1"/>
    <col min="15" max="15" width="18.42578125" customWidth="1"/>
    <col min="16" max="16" width="17.140625" customWidth="1"/>
    <col min="17" max="17" width="21.7109375" customWidth="1"/>
    <col min="18" max="18" width="22.42578125" customWidth="1"/>
    <col min="19" max="19" width="20.28515625" customWidth="1"/>
    <col min="20" max="20" width="18" customWidth="1"/>
    <col min="21" max="21" width="24.7109375" customWidth="1"/>
    <col min="22" max="22" width="20" customWidth="1"/>
    <col min="23" max="23" width="18" customWidth="1"/>
    <col min="24" max="24" width="16.7109375" customWidth="1"/>
    <col min="25" max="25" width="18.7109375" customWidth="1"/>
    <col min="26" max="26" width="15.140625" customWidth="1"/>
    <col min="27" max="27" width="16.42578125" customWidth="1"/>
    <col min="28" max="28" width="18.42578125" customWidth="1"/>
    <col min="29" max="29" width="15.85546875" customWidth="1"/>
    <col min="30" max="30" width="18" customWidth="1"/>
    <col min="31" max="31" width="14.5703125" customWidth="1"/>
    <col min="32" max="32" width="30" customWidth="1"/>
    <col min="33" max="33" width="18.140625" customWidth="1"/>
    <col min="34" max="34" width="23.140625" customWidth="1"/>
    <col min="35" max="35" width="20.42578125" customWidth="1"/>
    <col min="36" max="36" width="18.7109375" customWidth="1"/>
    <col min="37" max="37" width="22" customWidth="1"/>
    <col min="38" max="38" width="20.28515625" customWidth="1"/>
    <col min="39" max="39" width="19.85546875" customWidth="1"/>
    <col min="40" max="40" width="21.85546875" customWidth="1"/>
    <col min="41" max="41" width="16.28515625" customWidth="1"/>
    <col min="42" max="42" width="19.5703125" customWidth="1"/>
    <col min="43" max="43" width="17.140625" customWidth="1"/>
    <col min="44" max="44" width="16" customWidth="1"/>
    <col min="45" max="45" width="15.28515625" customWidth="1"/>
    <col min="46" max="46" width="20.5703125" customWidth="1"/>
  </cols>
  <sheetData>
    <row r="1" spans="1:46" ht="84" customHeight="1">
      <c r="A1" s="1154" t="s">
        <v>0</v>
      </c>
      <c r="B1" s="1154" t="s">
        <v>2</v>
      </c>
      <c r="C1" s="1154" t="s">
        <v>3</v>
      </c>
      <c r="D1" s="1154" t="s">
        <v>4</v>
      </c>
      <c r="E1" s="1154" t="s">
        <v>5</v>
      </c>
      <c r="F1" s="1154" t="s">
        <v>6</v>
      </c>
      <c r="G1" s="1154" t="s">
        <v>7</v>
      </c>
      <c r="H1" s="1155" t="s">
        <v>8</v>
      </c>
      <c r="I1" s="1155" t="s">
        <v>9</v>
      </c>
      <c r="J1" s="966" t="s">
        <v>11</v>
      </c>
      <c r="K1" s="966" t="s">
        <v>12</v>
      </c>
      <c r="L1" s="966" t="s">
        <v>13</v>
      </c>
      <c r="M1" s="967" t="s">
        <v>14</v>
      </c>
      <c r="N1" s="967" t="s">
        <v>15</v>
      </c>
      <c r="O1" s="967" t="s">
        <v>16</v>
      </c>
      <c r="P1" s="967" t="s">
        <v>17</v>
      </c>
      <c r="Q1" s="967" t="s">
        <v>18</v>
      </c>
      <c r="R1" s="967" t="s">
        <v>19</v>
      </c>
      <c r="S1" s="967" t="s">
        <v>20</v>
      </c>
      <c r="T1" s="967" t="s">
        <v>21</v>
      </c>
      <c r="U1" s="968" t="s">
        <v>22</v>
      </c>
      <c r="V1" s="968" t="s">
        <v>92</v>
      </c>
      <c r="W1" s="969" t="s">
        <v>93</v>
      </c>
      <c r="X1" s="969" t="s">
        <v>94</v>
      </c>
      <c r="Y1" s="970" t="s">
        <v>23</v>
      </c>
      <c r="Z1" s="970" t="s">
        <v>24</v>
      </c>
      <c r="AA1" s="970" t="s">
        <v>25</v>
      </c>
      <c r="AB1" s="970" t="s">
        <v>26</v>
      </c>
      <c r="AC1" s="970" t="s">
        <v>27</v>
      </c>
      <c r="AD1" s="970" t="s">
        <v>28</v>
      </c>
      <c r="AE1" s="970" t="s">
        <v>29</v>
      </c>
      <c r="AF1" s="970" t="s">
        <v>31</v>
      </c>
      <c r="AG1" s="970" t="s">
        <v>96</v>
      </c>
      <c r="AH1" s="970" t="s">
        <v>736</v>
      </c>
      <c r="AI1" s="971" t="s">
        <v>98</v>
      </c>
      <c r="AJ1" s="972" t="s">
        <v>99</v>
      </c>
      <c r="AK1" s="972" t="s">
        <v>100</v>
      </c>
      <c r="AL1" s="972" t="s">
        <v>101</v>
      </c>
      <c r="AM1" s="973" t="s">
        <v>35</v>
      </c>
      <c r="AN1" s="973" t="s">
        <v>102</v>
      </c>
      <c r="AO1" s="973" t="s">
        <v>103</v>
      </c>
      <c r="AP1" s="966" t="s">
        <v>33</v>
      </c>
      <c r="AQ1" s="974" t="s">
        <v>104</v>
      </c>
      <c r="AR1" s="975" t="s">
        <v>105</v>
      </c>
      <c r="AS1" s="966" t="s">
        <v>75</v>
      </c>
      <c r="AT1" s="976" t="s">
        <v>106</v>
      </c>
    </row>
    <row r="2" spans="1:46" ht="122.25" customHeight="1">
      <c r="A2" s="918" t="s">
        <v>973</v>
      </c>
      <c r="B2" s="699" t="s">
        <v>974</v>
      </c>
      <c r="C2" s="919" t="s">
        <v>975</v>
      </c>
      <c r="D2" s="698"/>
      <c r="E2" s="698"/>
      <c r="F2" s="924" t="s">
        <v>976</v>
      </c>
      <c r="G2" s="919" t="s">
        <v>977</v>
      </c>
      <c r="H2" s="699">
        <v>135718</v>
      </c>
      <c r="I2" s="932"/>
      <c r="J2" s="1037" t="s">
        <v>44</v>
      </c>
      <c r="K2" s="1037" t="s">
        <v>44</v>
      </c>
      <c r="L2" s="1140"/>
      <c r="M2" s="1121"/>
      <c r="N2" s="1121"/>
      <c r="O2" s="1121"/>
      <c r="P2" s="926" t="s">
        <v>978</v>
      </c>
      <c r="Q2" s="702">
        <v>45903</v>
      </c>
      <c r="R2" s="1031"/>
      <c r="S2" s="980"/>
      <c r="T2" s="978"/>
      <c r="U2" s="698" t="s">
        <v>44</v>
      </c>
      <c r="V2" s="703"/>
      <c r="W2" s="703"/>
      <c r="X2" s="978"/>
      <c r="Y2" s="1007"/>
      <c r="Z2" s="1032"/>
      <c r="AA2" s="1007"/>
      <c r="AB2" s="1006"/>
      <c r="AC2" s="1006"/>
      <c r="AD2" s="699"/>
      <c r="AE2" s="1018"/>
      <c r="AF2" s="1019"/>
      <c r="AG2" s="699"/>
      <c r="AH2" s="1007"/>
      <c r="AI2" s="978"/>
      <c r="AJ2" s="978"/>
      <c r="AK2" s="978"/>
      <c r="AL2" s="978"/>
      <c r="AM2" s="978"/>
      <c r="AN2" s="978"/>
      <c r="AO2" s="978"/>
      <c r="AP2" s="978"/>
      <c r="AQ2" s="979"/>
      <c r="AR2" s="978"/>
      <c r="AS2" s="978"/>
      <c r="AT2" s="978"/>
    </row>
    <row r="3" spans="1:46" ht="141" customHeight="1">
      <c r="A3" s="937" t="s">
        <v>979</v>
      </c>
      <c r="B3" s="699" t="s">
        <v>980</v>
      </c>
      <c r="C3" s="919" t="s">
        <v>981</v>
      </c>
      <c r="D3" s="698"/>
      <c r="E3" s="698"/>
      <c r="F3" s="924" t="s">
        <v>982</v>
      </c>
      <c r="G3" s="919" t="s">
        <v>983</v>
      </c>
      <c r="H3" s="699">
        <v>138218</v>
      </c>
      <c r="I3" s="689" t="s">
        <v>984</v>
      </c>
      <c r="J3" s="1037" t="s">
        <v>44</v>
      </c>
      <c r="K3" s="1037" t="s">
        <v>44</v>
      </c>
      <c r="L3" s="703"/>
      <c r="M3" s="1141"/>
      <c r="N3" s="1142"/>
      <c r="O3" s="1141"/>
      <c r="P3" s="699"/>
      <c r="Q3" s="702"/>
      <c r="R3" s="1031"/>
      <c r="S3" s="980"/>
      <c r="T3" s="978"/>
      <c r="U3" s="698"/>
      <c r="V3" s="703"/>
      <c r="W3" s="703"/>
      <c r="X3" s="978"/>
      <c r="Y3" s="1007"/>
      <c r="Z3" s="1032"/>
      <c r="AA3" s="1007"/>
      <c r="AB3" s="1006"/>
      <c r="AC3" s="1006"/>
      <c r="AD3" s="699"/>
      <c r="AE3" s="1018"/>
      <c r="AF3" s="1019"/>
      <c r="AG3" s="699"/>
      <c r="AH3" s="1007"/>
      <c r="AI3" s="978"/>
      <c r="AJ3" s="978"/>
      <c r="AK3" s="978"/>
      <c r="AL3" s="978"/>
      <c r="AM3" s="978"/>
      <c r="AN3" s="978"/>
      <c r="AO3" s="978"/>
      <c r="AP3" s="978"/>
      <c r="AQ3" s="979"/>
      <c r="AR3" s="978"/>
      <c r="AS3" s="978"/>
      <c r="AT3" s="978"/>
    </row>
    <row r="4" spans="1:46" ht="192" customHeight="1">
      <c r="A4" s="937" t="s">
        <v>985</v>
      </c>
      <c r="B4" s="699" t="s">
        <v>986</v>
      </c>
      <c r="C4" s="919" t="s">
        <v>987</v>
      </c>
      <c r="D4" s="698"/>
      <c r="E4" s="698"/>
      <c r="F4" s="924" t="s">
        <v>988</v>
      </c>
      <c r="G4" s="919" t="s">
        <v>983</v>
      </c>
      <c r="H4" s="698" t="s">
        <v>989</v>
      </c>
      <c r="I4" s="698" t="s">
        <v>44</v>
      </c>
      <c r="J4" s="698" t="s">
        <v>44</v>
      </c>
      <c r="K4" s="698" t="s">
        <v>44</v>
      </c>
      <c r="L4" s="703"/>
      <c r="M4" s="702"/>
      <c r="N4" s="777"/>
      <c r="O4" s="702"/>
      <c r="P4" s="699"/>
      <c r="Q4" s="702"/>
      <c r="R4" s="919"/>
      <c r="S4" s="702"/>
      <c r="T4" s="702"/>
      <c r="U4" s="698"/>
      <c r="V4" s="702"/>
      <c r="W4" s="702"/>
      <c r="X4" s="1034"/>
      <c r="Y4" s="1007"/>
      <c r="Z4" s="918"/>
      <c r="AA4" s="1007"/>
      <c r="AB4" s="1006"/>
      <c r="AC4" s="1006"/>
      <c r="AD4" s="1065"/>
      <c r="AE4" s="1018"/>
      <c r="AF4" s="1019"/>
      <c r="AG4" s="699"/>
      <c r="AH4" s="1007"/>
      <c r="AI4" s="699"/>
      <c r="AJ4" s="699"/>
      <c r="AK4" s="699"/>
      <c r="AL4" s="699"/>
      <c r="AM4" s="698"/>
      <c r="AN4" s="3"/>
      <c r="AO4" s="3"/>
      <c r="AP4" s="3"/>
      <c r="AQ4" s="699"/>
      <c r="AR4" s="3"/>
      <c r="AS4" s="3"/>
      <c r="AT4" s="3"/>
    </row>
    <row r="5" spans="1:46" ht="243" customHeight="1">
      <c r="A5" s="698" t="s">
        <v>990</v>
      </c>
      <c r="B5" s="926" t="s">
        <v>974</v>
      </c>
      <c r="C5" s="919" t="s">
        <v>991</v>
      </c>
      <c r="D5" s="698"/>
      <c r="E5" s="698">
        <v>2303</v>
      </c>
      <c r="F5" s="401" t="s">
        <v>992</v>
      </c>
      <c r="G5" s="698" t="s">
        <v>983</v>
      </c>
      <c r="H5" s="698" t="s">
        <v>993</v>
      </c>
      <c r="I5" s="699" t="s">
        <v>44</v>
      </c>
      <c r="J5" s="1037" t="s">
        <v>44</v>
      </c>
      <c r="K5" s="1029" t="s">
        <v>44</v>
      </c>
      <c r="L5" s="703"/>
      <c r="M5" s="703"/>
      <c r="N5" s="699"/>
      <c r="O5" s="703"/>
      <c r="P5" s="699"/>
      <c r="Q5" s="703"/>
      <c r="R5" s="929"/>
      <c r="S5" s="939"/>
      <c r="T5" s="939"/>
      <c r="U5" s="698"/>
      <c r="V5" s="698"/>
      <c r="W5" s="702"/>
      <c r="X5" s="698"/>
      <c r="Y5" s="1018"/>
      <c r="Z5" s="918"/>
      <c r="AA5" s="1007"/>
      <c r="AB5" s="1006"/>
      <c r="AC5" s="1006"/>
      <c r="AD5" s="699"/>
      <c r="AE5" s="1041"/>
      <c r="AF5" s="1019"/>
      <c r="AG5" s="699"/>
      <c r="AH5" s="1007"/>
      <c r="AI5" s="699"/>
      <c r="AJ5" s="699"/>
      <c r="AK5" s="699"/>
      <c r="AL5" s="699"/>
      <c r="AM5" s="698"/>
      <c r="AN5" s="699"/>
      <c r="AO5" s="699"/>
      <c r="AP5" s="699"/>
      <c r="AQ5" s="698"/>
      <c r="AR5" s="699"/>
      <c r="AS5" s="699"/>
      <c r="AT5" s="699"/>
    </row>
    <row r="6" spans="1:46" ht="294" customHeight="1">
      <c r="A6" s="698" t="s">
        <v>994</v>
      </c>
      <c r="B6" s="934" t="s">
        <v>974</v>
      </c>
      <c r="C6" s="935" t="s">
        <v>995</v>
      </c>
      <c r="D6" s="929"/>
      <c r="E6" s="698">
        <v>2471</v>
      </c>
      <c r="F6" s="401" t="s">
        <v>996</v>
      </c>
      <c r="G6" s="929" t="s">
        <v>997</v>
      </c>
      <c r="H6" s="929" t="s">
        <v>998</v>
      </c>
      <c r="I6" s="934" t="s">
        <v>44</v>
      </c>
      <c r="J6" s="934" t="s">
        <v>44</v>
      </c>
      <c r="K6" s="934" t="s">
        <v>44</v>
      </c>
      <c r="L6" s="1036"/>
      <c r="M6" s="939"/>
      <c r="N6" s="699"/>
      <c r="O6" s="703"/>
      <c r="P6" s="698" t="s">
        <v>999</v>
      </c>
      <c r="Q6" s="703" t="s">
        <v>44</v>
      </c>
      <c r="R6" s="929"/>
      <c r="S6" s="1040"/>
      <c r="T6" s="703"/>
      <c r="U6" s="1039" t="s">
        <v>44</v>
      </c>
      <c r="V6" s="934"/>
      <c r="W6" s="988"/>
      <c r="X6" s="929"/>
      <c r="Y6" s="990"/>
      <c r="Z6" s="918"/>
      <c r="AA6" s="1007"/>
      <c r="AB6" s="1006"/>
      <c r="AC6" s="1006"/>
      <c r="AD6" s="918"/>
      <c r="AE6" s="934"/>
      <c r="AF6" s="1006"/>
      <c r="AG6" s="699"/>
      <c r="AH6" s="1044"/>
      <c r="AI6" s="699"/>
      <c r="AJ6" s="699"/>
      <c r="AK6" s="699"/>
      <c r="AL6" s="699"/>
      <c r="AM6" s="698"/>
      <c r="AN6" s="934"/>
      <c r="AO6" s="934"/>
      <c r="AP6" s="934"/>
      <c r="AQ6" s="698"/>
      <c r="AR6" s="934"/>
      <c r="AS6" s="934"/>
      <c r="AT6" s="934"/>
    </row>
    <row r="7" spans="1:46" ht="259.5">
      <c r="A7" s="696" t="s">
        <v>1000</v>
      </c>
      <c r="B7" s="696" t="s">
        <v>1001</v>
      </c>
      <c r="C7" s="1047" t="s">
        <v>1002</v>
      </c>
      <c r="D7" s="938"/>
      <c r="E7" s="1043">
        <v>2336</v>
      </c>
      <c r="F7" s="929" t="s">
        <v>1003</v>
      </c>
      <c r="G7" s="929" t="s">
        <v>983</v>
      </c>
      <c r="H7" s="929" t="s">
        <v>998</v>
      </c>
      <c r="I7" s="1048"/>
      <c r="J7" s="1048"/>
      <c r="K7" s="1048"/>
      <c r="L7" s="939"/>
      <c r="M7" s="988"/>
      <c r="N7" s="1049"/>
      <c r="O7" s="988"/>
      <c r="P7" s="934"/>
      <c r="Q7" s="988"/>
      <c r="R7" s="1124"/>
      <c r="S7" s="1050"/>
      <c r="T7" s="1051"/>
      <c r="U7" s="1042"/>
      <c r="V7" s="1052"/>
      <c r="W7" s="1053"/>
      <c r="X7" s="1054"/>
      <c r="Y7" s="1055"/>
      <c r="Z7" s="1049"/>
      <c r="AA7" s="1056"/>
      <c r="AB7" s="1057"/>
      <c r="AC7" s="954"/>
      <c r="AD7" s="1058"/>
      <c r="AE7" s="699"/>
      <c r="AF7" s="1057"/>
      <c r="AG7" s="1059"/>
      <c r="AH7" s="1060"/>
      <c r="AI7" s="938"/>
      <c r="AJ7" s="934"/>
      <c r="AK7" s="934"/>
      <c r="AL7" s="1061"/>
      <c r="AM7" s="1046" t="s">
        <v>1004</v>
      </c>
      <c r="AN7" s="992"/>
      <c r="AO7" s="934"/>
      <c r="AP7" s="929"/>
      <c r="AQ7" s="929"/>
      <c r="AR7" s="992"/>
      <c r="AS7" s="1061"/>
      <c r="AT7" s="992"/>
    </row>
    <row r="8" spans="1:46" ht="15.75">
      <c r="A8" s="699"/>
      <c r="B8" s="699"/>
      <c r="C8" s="698"/>
      <c r="D8" s="699"/>
      <c r="E8" s="919"/>
      <c r="F8" s="698"/>
      <c r="G8" s="698"/>
      <c r="H8" s="699"/>
      <c r="I8" s="699"/>
      <c r="J8" s="1037"/>
      <c r="K8" s="1037"/>
      <c r="L8" s="1062"/>
      <c r="M8" s="698"/>
      <c r="N8" s="699"/>
      <c r="O8" s="703"/>
      <c r="P8" s="699"/>
      <c r="Q8" s="703"/>
      <c r="R8" s="703"/>
      <c r="S8" s="703"/>
      <c r="T8" s="703"/>
      <c r="U8" s="698"/>
      <c r="V8" s="1064"/>
      <c r="W8" s="1063"/>
      <c r="X8" s="401"/>
      <c r="Y8" s="1045"/>
      <c r="Z8" s="777"/>
      <c r="AA8" s="1045"/>
      <c r="AB8" s="955"/>
      <c r="AC8" s="955"/>
      <c r="AD8" s="918"/>
      <c r="AE8" s="1137"/>
      <c r="AF8" s="1138"/>
      <c r="AG8" s="698"/>
      <c r="AH8" s="1045"/>
      <c r="AI8" s="699"/>
      <c r="AJ8" s="699"/>
      <c r="AK8" s="699"/>
      <c r="AL8" s="699"/>
      <c r="AM8" s="1064"/>
      <c r="AN8" s="699"/>
      <c r="AO8" s="699"/>
      <c r="AP8" s="699"/>
      <c r="AQ8" s="699"/>
      <c r="AR8" s="699"/>
      <c r="AS8" s="699"/>
      <c r="AT8" s="699"/>
    </row>
    <row r="9" spans="1:46">
      <c r="A9" s="1111"/>
      <c r="B9" s="1071"/>
      <c r="C9" s="1071"/>
      <c r="D9" s="1071"/>
      <c r="E9" s="1112"/>
      <c r="F9" s="1112"/>
      <c r="G9" s="1071"/>
      <c r="H9" s="1071"/>
      <c r="I9" s="1071"/>
      <c r="J9" s="1071"/>
      <c r="K9" s="1085"/>
      <c r="L9" s="1072"/>
      <c r="M9" s="1072"/>
      <c r="N9" s="1071"/>
      <c r="O9" s="1072"/>
      <c r="P9" s="1071"/>
      <c r="Q9" s="1072"/>
      <c r="R9" s="1113"/>
      <c r="S9" s="1072"/>
      <c r="T9" s="1072"/>
      <c r="U9" s="1113"/>
      <c r="V9" s="1113"/>
      <c r="W9" s="1114"/>
      <c r="X9" s="1115"/>
      <c r="Y9" s="1116"/>
      <c r="Z9" s="1071"/>
      <c r="AA9" s="1071"/>
      <c r="AB9" s="1073"/>
      <c r="AC9" s="1073"/>
      <c r="AD9" s="1071"/>
      <c r="AE9" s="1139"/>
      <c r="AF9" s="1073"/>
      <c r="AG9" s="1071"/>
      <c r="AH9" s="1071"/>
      <c r="AI9" s="1075"/>
      <c r="AJ9" s="1075"/>
      <c r="AK9" s="1075"/>
      <c r="AL9" s="1075"/>
      <c r="AM9" s="1116"/>
      <c r="AN9" s="1071"/>
      <c r="AO9" s="1073"/>
      <c r="AP9" s="1112"/>
      <c r="AQ9" s="1113"/>
      <c r="AR9" s="1071"/>
      <c r="AS9" s="1071" t="s">
        <v>929</v>
      </c>
      <c r="AT9" s="1071"/>
    </row>
    <row r="10" spans="1:46">
      <c r="A10" s="1095"/>
      <c r="B10" s="1095"/>
      <c r="C10" s="1095"/>
      <c r="D10" s="1095"/>
      <c r="E10" s="1095"/>
      <c r="F10" s="1095"/>
      <c r="G10" s="1095"/>
      <c r="H10" s="1095"/>
      <c r="I10" s="1095"/>
      <c r="J10" s="1095"/>
      <c r="K10" s="1029"/>
      <c r="L10" s="1096"/>
      <c r="M10" s="1096"/>
      <c r="N10" s="1095"/>
      <c r="O10" s="1096"/>
      <c r="P10" s="1095"/>
      <c r="Q10" s="1096"/>
      <c r="R10" s="1095"/>
      <c r="S10" s="1096"/>
      <c r="T10" s="1096"/>
      <c r="U10" s="1097"/>
      <c r="V10" s="1097"/>
      <c r="W10" s="1097"/>
      <c r="X10" s="1097"/>
      <c r="Y10" s="1095"/>
      <c r="Z10" s="1074"/>
      <c r="AA10" s="1098"/>
      <c r="AB10" s="1095"/>
      <c r="AC10" s="1095"/>
      <c r="AD10" s="1095"/>
      <c r="AE10" s="1095"/>
      <c r="AF10" s="1095"/>
      <c r="AG10" s="1095"/>
      <c r="AH10" s="1095"/>
      <c r="AI10" s="1095"/>
      <c r="AJ10" s="1095"/>
      <c r="AK10" s="1095"/>
      <c r="AL10" s="1095"/>
      <c r="AM10" s="1095"/>
      <c r="AN10" s="1095"/>
      <c r="AO10" s="1095"/>
      <c r="AP10" s="1095"/>
      <c r="AQ10" s="1095"/>
      <c r="AR10" s="1095"/>
      <c r="AS10" s="1095"/>
      <c r="AT10" s="1095"/>
    </row>
    <row r="11" spans="1:46">
      <c r="A11" s="1129"/>
      <c r="B11" s="938"/>
      <c r="C11" s="1130"/>
      <c r="D11" s="695"/>
      <c r="E11" s="1043"/>
      <c r="F11" s="704"/>
      <c r="G11" s="704"/>
      <c r="H11" s="1071"/>
      <c r="I11" s="1131"/>
      <c r="J11" s="1125"/>
      <c r="K11" s="1125"/>
      <c r="L11" s="726"/>
      <c r="M11" s="726"/>
      <c r="N11" s="1095"/>
      <c r="O11" s="695"/>
      <c r="P11" s="695"/>
      <c r="Q11" s="726"/>
      <c r="R11" s="1095"/>
      <c r="S11" s="726"/>
      <c r="T11" s="726"/>
      <c r="U11" s="1097"/>
      <c r="V11" s="1097"/>
      <c r="W11" s="1097"/>
      <c r="X11" s="1097"/>
      <c r="Y11" s="953"/>
      <c r="Z11" s="1074"/>
      <c r="AA11" s="953"/>
      <c r="AB11" s="1131"/>
      <c r="AC11" s="1132"/>
      <c r="AD11" s="695"/>
      <c r="AE11" s="695"/>
      <c r="AF11" s="1135"/>
      <c r="AG11" s="903"/>
      <c r="AH11" s="1134"/>
      <c r="AI11" s="1074"/>
      <c r="AJ11" s="1075"/>
      <c r="AK11" s="1075"/>
      <c r="AL11" s="1075"/>
      <c r="AM11" s="1133"/>
      <c r="AN11" s="1131"/>
      <c r="AO11" s="1131"/>
      <c r="AP11" s="1131"/>
      <c r="AQ11" s="695"/>
      <c r="AR11" s="1131"/>
      <c r="AS11" s="1131"/>
      <c r="AT11" s="1131"/>
    </row>
    <row r="12" spans="1:46">
      <c r="A12" s="1064"/>
      <c r="B12" s="919"/>
      <c r="C12" s="1126"/>
      <c r="D12" s="699"/>
      <c r="E12" s="919"/>
      <c r="F12" s="698"/>
      <c r="G12" s="698"/>
      <c r="H12" s="1064"/>
      <c r="I12" s="1064"/>
      <c r="J12" s="1037"/>
      <c r="K12" s="1037"/>
      <c r="L12" s="703"/>
      <c r="M12" s="703"/>
      <c r="N12" s="1064"/>
      <c r="O12" s="699"/>
      <c r="P12" s="699"/>
      <c r="Q12" s="703"/>
      <c r="R12" s="1064"/>
      <c r="S12" s="703"/>
      <c r="T12" s="703"/>
      <c r="U12" s="1127"/>
      <c r="V12" s="1127"/>
      <c r="W12" s="1127"/>
      <c r="X12" s="1127"/>
      <c r="Y12" s="1015"/>
      <c r="Z12" s="1121"/>
      <c r="AA12" s="1015"/>
      <c r="AB12" s="3"/>
      <c r="AC12" s="1128"/>
      <c r="AD12" s="699"/>
      <c r="AE12" s="699"/>
      <c r="AF12" s="1136"/>
      <c r="AG12" s="699"/>
      <c r="AH12" s="699"/>
      <c r="AI12" s="1121"/>
      <c r="AJ12" s="1121"/>
      <c r="AK12" s="1121"/>
      <c r="AL12" s="1121"/>
      <c r="AM12" s="983"/>
      <c r="AN12" s="3"/>
      <c r="AO12" s="3"/>
      <c r="AP12" s="3"/>
      <c r="AQ12" s="699"/>
      <c r="AR12" s="3"/>
      <c r="AS12" s="3"/>
      <c r="AT12"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H11"/>
  <sheetViews>
    <sheetView workbookViewId="0">
      <selection activeCell="E22" sqref="E22"/>
    </sheetView>
  </sheetViews>
  <sheetFormatPr defaultColWidth="11.42578125" defaultRowHeight="15"/>
  <cols>
    <col min="3" max="3" width="32.140625" customWidth="1"/>
    <col min="4" max="4" width="73.42578125" bestFit="1" customWidth="1"/>
    <col min="5" max="5" width="61.42578125" bestFit="1" customWidth="1"/>
    <col min="6" max="6" width="13.42578125" bestFit="1" customWidth="1"/>
    <col min="7" max="7" width="26.42578125" customWidth="1"/>
    <col min="8" max="8" width="48.7109375" customWidth="1"/>
  </cols>
  <sheetData>
    <row r="3" spans="3:8">
      <c r="C3" s="17" t="s">
        <v>1005</v>
      </c>
      <c r="D3" s="17" t="s">
        <v>1006</v>
      </c>
      <c r="E3" s="17" t="s">
        <v>1007</v>
      </c>
      <c r="F3" s="17" t="s">
        <v>10</v>
      </c>
      <c r="G3" s="17" t="s">
        <v>1008</v>
      </c>
      <c r="H3" s="17" t="s">
        <v>1009</v>
      </c>
    </row>
    <row r="4" spans="3:8">
      <c r="C4" s="20" t="s">
        <v>1010</v>
      </c>
      <c r="D4" s="21" t="s">
        <v>183</v>
      </c>
      <c r="E4" s="21" t="s">
        <v>1011</v>
      </c>
      <c r="F4" s="21" t="s">
        <v>485</v>
      </c>
      <c r="G4" s="21" t="s">
        <v>485</v>
      </c>
      <c r="H4" t="s">
        <v>1012</v>
      </c>
    </row>
    <row r="5" spans="3:8">
      <c r="C5" s="16" t="s">
        <v>345</v>
      </c>
      <c r="D5" s="20" t="s">
        <v>241</v>
      </c>
      <c r="E5" s="18" t="s">
        <v>283</v>
      </c>
      <c r="F5" s="18" t="s">
        <v>902</v>
      </c>
      <c r="G5" s="18" t="s">
        <v>902</v>
      </c>
      <c r="H5" t="s">
        <v>528</v>
      </c>
    </row>
    <row r="6" spans="3:8">
      <c r="C6" s="20" t="s">
        <v>108</v>
      </c>
      <c r="D6" s="1"/>
      <c r="E6" s="21" t="s">
        <v>348</v>
      </c>
      <c r="F6" s="21" t="s">
        <v>45</v>
      </c>
      <c r="G6" s="21" t="s">
        <v>45</v>
      </c>
      <c r="H6" t="s">
        <v>1013</v>
      </c>
    </row>
    <row r="7" spans="3:8">
      <c r="C7" s="16" t="s">
        <v>1014</v>
      </c>
      <c r="E7" s="18" t="s">
        <v>371</v>
      </c>
      <c r="F7" s="20" t="s">
        <v>47</v>
      </c>
      <c r="G7" s="20" t="s">
        <v>47</v>
      </c>
      <c r="H7" t="s">
        <v>1015</v>
      </c>
    </row>
    <row r="8" spans="3:8">
      <c r="C8" s="1" t="s">
        <v>225</v>
      </c>
      <c r="E8" s="16" t="s">
        <v>1016</v>
      </c>
      <c r="G8" s="21" t="s">
        <v>1017</v>
      </c>
      <c r="H8" t="s">
        <v>497</v>
      </c>
    </row>
    <row r="9" spans="3:8">
      <c r="E9" s="18" t="s">
        <v>479</v>
      </c>
      <c r="G9" s="20" t="s">
        <v>1018</v>
      </c>
      <c r="H9" t="s">
        <v>1019</v>
      </c>
    </row>
    <row r="10" spans="3:8">
      <c r="E10" s="21" t="s">
        <v>516</v>
      </c>
      <c r="G10" s="21" t="s">
        <v>1020</v>
      </c>
      <c r="H10" t="s">
        <v>422</v>
      </c>
    </row>
    <row r="11" spans="3:8">
      <c r="E11" s="20" t="s">
        <v>299</v>
      </c>
      <c r="G11" s="20" t="s">
        <v>702</v>
      </c>
    </row>
  </sheetData>
  <pageMargins left="0.7" right="0.7" top="0.75" bottom="0.75" header="0.3" footer="0.3"/>
  <tableParts count="5">
    <tablePart r:id="rId1"/>
    <tablePart r:id="rId2"/>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
  <sheetViews>
    <sheetView workbookViewId="0"/>
  </sheetViews>
  <sheetFormatPr defaultColWidth="14.42578125" defaultRowHeight="15" customHeight="1"/>
  <cols>
    <col min="1" max="1" width="25.42578125" customWidth="1"/>
    <col min="2" max="4" width="10" customWidth="1"/>
    <col min="5" max="5" width="65" customWidth="1"/>
    <col min="6" max="26" width="10" customWidth="1"/>
  </cols>
  <sheetData>
    <row r="1" spans="1:5" ht="30" customHeight="1">
      <c r="A1" s="4" t="s">
        <v>1021</v>
      </c>
      <c r="B1" s="5" t="s">
        <v>1022</v>
      </c>
      <c r="C1" s="1275" t="s">
        <v>1023</v>
      </c>
      <c r="D1" s="5"/>
      <c r="E1" s="5"/>
    </row>
    <row r="2" spans="1:5" ht="45" customHeight="1">
      <c r="A2" s="4" t="s">
        <v>1021</v>
      </c>
      <c r="B2" s="5" t="s">
        <v>1024</v>
      </c>
      <c r="C2" s="1313"/>
      <c r="D2" s="5"/>
      <c r="E2" s="6" t="s">
        <v>1025</v>
      </c>
    </row>
    <row r="3" spans="1:5" ht="75" customHeight="1">
      <c r="A3" s="4" t="s">
        <v>1021</v>
      </c>
      <c r="B3" s="5" t="s">
        <v>1026</v>
      </c>
      <c r="C3" s="1313"/>
      <c r="D3" s="5"/>
      <c r="E3" s="6" t="s">
        <v>1027</v>
      </c>
    </row>
    <row r="4" spans="1:5" ht="90" customHeight="1">
      <c r="A4" s="4" t="s">
        <v>1028</v>
      </c>
      <c r="B4" s="5" t="s">
        <v>1029</v>
      </c>
      <c r="C4" s="1313"/>
      <c r="D4" s="5"/>
      <c r="E4" s="6" t="s">
        <v>1030</v>
      </c>
    </row>
    <row r="5" spans="1:5" ht="120" customHeight="1">
      <c r="A5" s="4" t="s">
        <v>1031</v>
      </c>
      <c r="B5" s="5" t="s">
        <v>1032</v>
      </c>
      <c r="C5" s="1313"/>
      <c r="D5" s="5"/>
      <c r="E5" s="6" t="s">
        <v>1033</v>
      </c>
    </row>
  </sheetData>
  <mergeCells count="1">
    <mergeCell ref="C1:C5"/>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4"/>
  <sheetViews>
    <sheetView workbookViewId="0">
      <selection activeCell="AD3" sqref="AD3"/>
    </sheetView>
  </sheetViews>
  <sheetFormatPr defaultColWidth="14.42578125" defaultRowHeight="15" customHeight="1"/>
  <cols>
    <col min="1" max="1" width="10" customWidth="1"/>
    <col min="2" max="2" width="25.7109375" customWidth="1"/>
    <col min="3" max="8" width="10" customWidth="1"/>
    <col min="9" max="9" width="21.7109375" customWidth="1"/>
    <col min="10" max="10" width="30.42578125" customWidth="1"/>
    <col min="11" max="11" width="5.42578125" customWidth="1"/>
    <col min="12" max="26" width="10" customWidth="1"/>
  </cols>
  <sheetData>
    <row r="1" spans="1:11" ht="15.75" customHeight="1">
      <c r="A1" s="7" t="s">
        <v>1034</v>
      </c>
      <c r="B1" s="8" t="s">
        <v>1035</v>
      </c>
    </row>
    <row r="2" spans="1:11">
      <c r="A2" s="9" t="s">
        <v>1036</v>
      </c>
      <c r="B2" s="2" t="s">
        <v>764</v>
      </c>
    </row>
    <row r="3" spans="1:11">
      <c r="A3" s="9" t="s">
        <v>1037</v>
      </c>
      <c r="B3" s="2" t="s">
        <v>764</v>
      </c>
    </row>
    <row r="4" spans="1:11" ht="25.5" customHeight="1">
      <c r="A4" s="9" t="s">
        <v>1037</v>
      </c>
      <c r="B4" s="2" t="s">
        <v>795</v>
      </c>
    </row>
    <row r="5" spans="1:11" ht="25.5" customHeight="1">
      <c r="A5" s="9" t="s">
        <v>1037</v>
      </c>
      <c r="B5" s="2" t="s">
        <v>795</v>
      </c>
      <c r="I5" s="1156" t="s">
        <v>1034</v>
      </c>
      <c r="J5" s="1156" t="s">
        <v>1035</v>
      </c>
      <c r="K5" s="1157" t="s">
        <v>1038</v>
      </c>
    </row>
    <row r="6" spans="1:11" ht="25.5" customHeight="1">
      <c r="A6" s="9" t="s">
        <v>1037</v>
      </c>
      <c r="B6" s="2" t="s">
        <v>795</v>
      </c>
      <c r="I6" s="1158" t="s">
        <v>1039</v>
      </c>
      <c r="J6" s="1158" t="s">
        <v>795</v>
      </c>
      <c r="K6" s="1310">
        <v>1</v>
      </c>
    </row>
    <row r="7" spans="1:11" ht="25.5" customHeight="1">
      <c r="A7" s="9" t="s">
        <v>1037</v>
      </c>
      <c r="B7" s="2" t="s">
        <v>795</v>
      </c>
      <c r="I7" s="1159"/>
      <c r="J7" s="1160" t="s">
        <v>764</v>
      </c>
      <c r="K7" s="1311">
        <v>2</v>
      </c>
    </row>
    <row r="8" spans="1:11" ht="25.5" customHeight="1">
      <c r="A8" s="9" t="s">
        <v>1040</v>
      </c>
      <c r="B8" s="2" t="s">
        <v>795</v>
      </c>
      <c r="I8" s="1158" t="s">
        <v>1041</v>
      </c>
      <c r="J8" s="1161"/>
      <c r="K8" s="1310">
        <v>3</v>
      </c>
    </row>
    <row r="9" spans="1:11" ht="25.5" customHeight="1">
      <c r="A9" s="9" t="s">
        <v>1040</v>
      </c>
      <c r="B9" s="2" t="s">
        <v>795</v>
      </c>
      <c r="I9" s="1158" t="s">
        <v>1042</v>
      </c>
      <c r="J9" s="1158" t="s">
        <v>795</v>
      </c>
      <c r="K9" s="1310">
        <v>4</v>
      </c>
    </row>
    <row r="10" spans="1:11" ht="25.5" customHeight="1">
      <c r="A10" s="9" t="s">
        <v>1040</v>
      </c>
      <c r="B10" s="2" t="s">
        <v>795</v>
      </c>
      <c r="I10" s="1159"/>
      <c r="J10" s="1160" t="s">
        <v>764</v>
      </c>
      <c r="K10" s="1311">
        <v>4</v>
      </c>
    </row>
    <row r="11" spans="1:11">
      <c r="A11" s="9" t="s">
        <v>1043</v>
      </c>
      <c r="B11" s="2" t="s">
        <v>764</v>
      </c>
      <c r="I11" s="1158" t="s">
        <v>1044</v>
      </c>
      <c r="J11" s="1161"/>
      <c r="K11" s="1310">
        <v>8</v>
      </c>
    </row>
    <row r="12" spans="1:11" ht="25.5" customHeight="1">
      <c r="A12" s="9" t="s">
        <v>1043</v>
      </c>
      <c r="B12" s="2" t="s">
        <v>795</v>
      </c>
      <c r="I12" s="1158" t="s">
        <v>1040</v>
      </c>
      <c r="J12" s="1158" t="s">
        <v>795</v>
      </c>
      <c r="K12" s="1310">
        <v>3</v>
      </c>
    </row>
    <row r="13" spans="1:11" ht="25.5" customHeight="1">
      <c r="A13" s="9" t="s">
        <v>1043</v>
      </c>
      <c r="B13" s="2" t="s">
        <v>795</v>
      </c>
      <c r="I13" s="1158" t="s">
        <v>1045</v>
      </c>
      <c r="J13" s="1161"/>
      <c r="K13" s="1310">
        <v>3</v>
      </c>
    </row>
    <row r="14" spans="1:11" ht="25.5" customHeight="1">
      <c r="A14" s="9" t="s">
        <v>1043</v>
      </c>
      <c r="B14" s="2" t="s">
        <v>795</v>
      </c>
      <c r="I14" s="1158" t="s">
        <v>1036</v>
      </c>
      <c r="J14" s="1158" t="s">
        <v>764</v>
      </c>
      <c r="K14" s="1310">
        <v>1</v>
      </c>
    </row>
    <row r="15" spans="1:11" ht="25.5" customHeight="1">
      <c r="A15" s="9" t="s">
        <v>1039</v>
      </c>
      <c r="B15" s="2" t="s">
        <v>764</v>
      </c>
      <c r="I15" s="1158" t="s">
        <v>1046</v>
      </c>
      <c r="J15" s="1161"/>
      <c r="K15" s="1310">
        <v>1</v>
      </c>
    </row>
    <row r="16" spans="1:11" ht="25.5" customHeight="1">
      <c r="A16" s="9" t="s">
        <v>1039</v>
      </c>
      <c r="B16" s="2" t="s">
        <v>764</v>
      </c>
      <c r="I16" s="1158" t="s">
        <v>1043</v>
      </c>
      <c r="J16" s="1158" t="s">
        <v>795</v>
      </c>
      <c r="K16" s="1310">
        <v>3</v>
      </c>
    </row>
    <row r="17" spans="1:11" ht="25.5" customHeight="1">
      <c r="A17" s="9" t="s">
        <v>1039</v>
      </c>
      <c r="B17" s="2" t="s">
        <v>795</v>
      </c>
      <c r="I17" s="1159"/>
      <c r="J17" s="1160" t="s">
        <v>764</v>
      </c>
      <c r="K17" s="1311">
        <v>1</v>
      </c>
    </row>
    <row r="18" spans="1:11" ht="25.5">
      <c r="A18" s="9" t="s">
        <v>1047</v>
      </c>
      <c r="B18" s="2" t="s">
        <v>1048</v>
      </c>
      <c r="I18" s="1158" t="s">
        <v>1049</v>
      </c>
      <c r="J18" s="1161"/>
      <c r="K18" s="1310">
        <v>4</v>
      </c>
    </row>
    <row r="19" spans="1:11">
      <c r="A19" s="9" t="s">
        <v>1050</v>
      </c>
      <c r="B19" s="2" t="s">
        <v>764</v>
      </c>
      <c r="I19" s="1158" t="s">
        <v>1051</v>
      </c>
      <c r="J19" s="1158" t="s">
        <v>795</v>
      </c>
      <c r="K19" s="1310">
        <v>4</v>
      </c>
    </row>
    <row r="20" spans="1:11">
      <c r="A20" s="9" t="s">
        <v>1050</v>
      </c>
      <c r="B20" s="2" t="s">
        <v>764</v>
      </c>
      <c r="I20" s="1158" t="s">
        <v>1052</v>
      </c>
      <c r="J20" s="1161"/>
      <c r="K20" s="1310">
        <v>4</v>
      </c>
    </row>
    <row r="21" spans="1:11" ht="25.5" customHeight="1">
      <c r="A21" s="9" t="s">
        <v>1050</v>
      </c>
      <c r="B21" s="2" t="s">
        <v>795</v>
      </c>
      <c r="I21" s="1158" t="s">
        <v>1037</v>
      </c>
      <c r="J21" s="1158" t="s">
        <v>795</v>
      </c>
      <c r="K21" s="1310">
        <v>4</v>
      </c>
    </row>
    <row r="22" spans="1:11" ht="15.75" customHeight="1">
      <c r="A22" s="9" t="s">
        <v>1050</v>
      </c>
      <c r="B22" s="2" t="s">
        <v>764</v>
      </c>
      <c r="I22" s="1159"/>
      <c r="J22" s="1160" t="s">
        <v>764</v>
      </c>
      <c r="K22" s="1311">
        <v>1</v>
      </c>
    </row>
    <row r="23" spans="1:11" ht="25.5" customHeight="1">
      <c r="A23" s="9" t="s">
        <v>1050</v>
      </c>
      <c r="B23" s="2" t="s">
        <v>795</v>
      </c>
      <c r="I23" s="1158" t="s">
        <v>1053</v>
      </c>
      <c r="J23" s="1161"/>
      <c r="K23" s="1310">
        <v>5</v>
      </c>
    </row>
    <row r="24" spans="1:11" ht="25.5" customHeight="1">
      <c r="A24" s="9" t="s">
        <v>1050</v>
      </c>
      <c r="B24" s="2" t="s">
        <v>795</v>
      </c>
      <c r="I24" s="1158" t="s">
        <v>1047</v>
      </c>
      <c r="J24" s="1158" t="s">
        <v>1048</v>
      </c>
      <c r="K24" s="1310">
        <v>1</v>
      </c>
    </row>
    <row r="25" spans="1:11" ht="25.5" customHeight="1">
      <c r="A25" s="9" t="s">
        <v>1050</v>
      </c>
      <c r="B25" s="2" t="s">
        <v>795</v>
      </c>
      <c r="I25" s="1158" t="s">
        <v>1054</v>
      </c>
      <c r="J25" s="1161"/>
      <c r="K25" s="1310">
        <v>1</v>
      </c>
    </row>
    <row r="26" spans="1:11" ht="25.5" customHeight="1">
      <c r="A26" s="9" t="s">
        <v>1050</v>
      </c>
      <c r="B26" s="2" t="s">
        <v>795</v>
      </c>
      <c r="I26" s="1158" t="s">
        <v>1055</v>
      </c>
      <c r="J26" s="1158" t="s">
        <v>795</v>
      </c>
      <c r="K26" s="1310">
        <v>3</v>
      </c>
    </row>
    <row r="27" spans="1:11" ht="15.75" customHeight="1">
      <c r="A27" s="9" t="s">
        <v>1042</v>
      </c>
      <c r="B27" s="2" t="s">
        <v>764</v>
      </c>
      <c r="I27" s="1159"/>
      <c r="J27" s="1160" t="s">
        <v>764</v>
      </c>
      <c r="K27" s="1311">
        <v>2</v>
      </c>
    </row>
    <row r="28" spans="1:11" ht="15.75" customHeight="1">
      <c r="A28" s="9" t="s">
        <v>1042</v>
      </c>
      <c r="B28" s="2" t="s">
        <v>764</v>
      </c>
      <c r="I28" s="1158" t="s">
        <v>1056</v>
      </c>
      <c r="J28" s="1161"/>
      <c r="K28" s="1310">
        <v>5</v>
      </c>
    </row>
    <row r="29" spans="1:11" ht="15.75" customHeight="1">
      <c r="A29" s="9" t="s">
        <v>1042</v>
      </c>
      <c r="B29" s="2" t="s">
        <v>764</v>
      </c>
      <c r="I29" s="1158" t="s">
        <v>1050</v>
      </c>
      <c r="J29" s="1158" t="s">
        <v>795</v>
      </c>
      <c r="K29" s="1310">
        <v>5</v>
      </c>
    </row>
    <row r="30" spans="1:11" ht="25.5" customHeight="1">
      <c r="A30" s="9" t="s">
        <v>1042</v>
      </c>
      <c r="B30" s="2" t="s">
        <v>795</v>
      </c>
      <c r="I30" s="1159"/>
      <c r="J30" s="1160" t="s">
        <v>764</v>
      </c>
      <c r="K30" s="1311">
        <v>3</v>
      </c>
    </row>
    <row r="31" spans="1:11" ht="25.5" customHeight="1">
      <c r="A31" s="9" t="s">
        <v>1042</v>
      </c>
      <c r="B31" s="2" t="s">
        <v>795</v>
      </c>
      <c r="I31" s="1158" t="s">
        <v>1057</v>
      </c>
      <c r="J31" s="1161"/>
      <c r="K31" s="1310">
        <v>8</v>
      </c>
    </row>
    <row r="32" spans="1:11" ht="25.5" customHeight="1">
      <c r="A32" s="9" t="s">
        <v>1042</v>
      </c>
      <c r="B32" s="2" t="s">
        <v>795</v>
      </c>
      <c r="I32" s="1158" t="s">
        <v>1058</v>
      </c>
      <c r="J32" s="1158" t="s">
        <v>795</v>
      </c>
      <c r="K32" s="1310">
        <v>6</v>
      </c>
    </row>
    <row r="33" spans="1:11" ht="25.5" customHeight="1">
      <c r="A33" s="9" t="s">
        <v>1042</v>
      </c>
      <c r="B33" s="2" t="s">
        <v>795</v>
      </c>
      <c r="I33" s="1159"/>
      <c r="J33" s="1160" t="s">
        <v>764</v>
      </c>
      <c r="K33" s="1311">
        <v>4</v>
      </c>
    </row>
    <row r="34" spans="1:11" ht="15.75" customHeight="1">
      <c r="A34" s="9" t="s">
        <v>1042</v>
      </c>
      <c r="B34" s="2" t="s">
        <v>764</v>
      </c>
      <c r="I34" s="1159"/>
      <c r="J34" s="1160" t="s">
        <v>1059</v>
      </c>
      <c r="K34" s="1311">
        <v>1</v>
      </c>
    </row>
    <row r="35" spans="1:11" ht="25.5" customHeight="1">
      <c r="A35" s="9" t="s">
        <v>1051</v>
      </c>
      <c r="B35" s="2" t="s">
        <v>795</v>
      </c>
      <c r="I35" s="1158" t="s">
        <v>1060</v>
      </c>
      <c r="J35" s="1161"/>
      <c r="K35" s="1310">
        <v>11</v>
      </c>
    </row>
    <row r="36" spans="1:11" ht="25.5" customHeight="1">
      <c r="A36" s="9" t="s">
        <v>1051</v>
      </c>
      <c r="B36" s="2" t="s">
        <v>795</v>
      </c>
      <c r="I36" s="1162" t="s">
        <v>1061</v>
      </c>
      <c r="J36" s="1163"/>
      <c r="K36" s="1312">
        <v>53</v>
      </c>
    </row>
    <row r="37" spans="1:11" ht="25.5" customHeight="1">
      <c r="A37" s="9" t="s">
        <v>1051</v>
      </c>
      <c r="B37" s="2" t="s">
        <v>795</v>
      </c>
      <c r="I37" s="10"/>
      <c r="J37" s="10"/>
      <c r="K37" s="3"/>
    </row>
    <row r="38" spans="1:11" ht="25.5" customHeight="1">
      <c r="A38" s="9" t="s">
        <v>1051</v>
      </c>
      <c r="B38" s="2" t="s">
        <v>795</v>
      </c>
    </row>
    <row r="39" spans="1:11" ht="15.75" customHeight="1">
      <c r="A39" s="9" t="s">
        <v>1058</v>
      </c>
      <c r="B39" s="2" t="s">
        <v>764</v>
      </c>
    </row>
    <row r="40" spans="1:11" ht="15.75" customHeight="1">
      <c r="A40" s="9" t="s">
        <v>1058</v>
      </c>
      <c r="B40" s="2" t="s">
        <v>764</v>
      </c>
    </row>
    <row r="41" spans="1:11" ht="15.75" customHeight="1">
      <c r="A41" s="9" t="s">
        <v>1058</v>
      </c>
      <c r="B41" s="2" t="s">
        <v>764</v>
      </c>
    </row>
    <row r="42" spans="1:11" ht="25.5" customHeight="1">
      <c r="A42" s="9" t="s">
        <v>1058</v>
      </c>
      <c r="B42" s="2" t="s">
        <v>795</v>
      </c>
    </row>
    <row r="43" spans="1:11" ht="15.75" customHeight="1">
      <c r="A43" s="9" t="s">
        <v>1058</v>
      </c>
      <c r="B43" s="2" t="s">
        <v>1059</v>
      </c>
    </row>
    <row r="44" spans="1:11" ht="25.5" customHeight="1">
      <c r="A44" s="9" t="s">
        <v>1058</v>
      </c>
      <c r="B44" s="2" t="s">
        <v>795</v>
      </c>
    </row>
    <row r="45" spans="1:11" ht="25.5" customHeight="1">
      <c r="A45" s="9" t="s">
        <v>1058</v>
      </c>
      <c r="B45" s="2" t="s">
        <v>795</v>
      </c>
    </row>
    <row r="46" spans="1:11" ht="25.5" customHeight="1">
      <c r="A46" s="9" t="s">
        <v>1058</v>
      </c>
      <c r="B46" s="2" t="s">
        <v>795</v>
      </c>
    </row>
    <row r="47" spans="1:11" ht="25.5" customHeight="1">
      <c r="A47" s="9" t="s">
        <v>1058</v>
      </c>
      <c r="B47" s="2" t="s">
        <v>795</v>
      </c>
    </row>
    <row r="48" spans="1:11" ht="25.5" customHeight="1">
      <c r="A48" s="9" t="s">
        <v>1058</v>
      </c>
      <c r="B48" s="2" t="s">
        <v>795</v>
      </c>
    </row>
    <row r="49" spans="1:2" ht="15.75" customHeight="1">
      <c r="A49" s="9" t="s">
        <v>1058</v>
      </c>
      <c r="B49" s="2" t="s">
        <v>764</v>
      </c>
    </row>
    <row r="50" spans="1:2" ht="15.75" customHeight="1">
      <c r="A50" s="9" t="s">
        <v>1055</v>
      </c>
      <c r="B50" s="2" t="s">
        <v>764</v>
      </c>
    </row>
    <row r="51" spans="1:2" ht="15.75" customHeight="1">
      <c r="A51" s="9" t="s">
        <v>1055</v>
      </c>
      <c r="B51" s="2" t="s">
        <v>764</v>
      </c>
    </row>
    <row r="52" spans="1:2" ht="25.5" customHeight="1">
      <c r="A52" s="9" t="s">
        <v>1055</v>
      </c>
      <c r="B52" s="2" t="s">
        <v>795</v>
      </c>
    </row>
    <row r="53" spans="1:2" ht="25.5" customHeight="1">
      <c r="A53" s="9" t="s">
        <v>1055</v>
      </c>
      <c r="B53" s="2" t="s">
        <v>795</v>
      </c>
    </row>
    <row r="54" spans="1:2" ht="25.5" customHeight="1">
      <c r="A54" s="9" t="s">
        <v>1055</v>
      </c>
      <c r="B54" s="2" t="s">
        <v>795</v>
      </c>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8:I77"/>
  <sheetViews>
    <sheetView workbookViewId="0"/>
  </sheetViews>
  <sheetFormatPr defaultColWidth="14.42578125" defaultRowHeight="15" customHeight="1"/>
  <cols>
    <col min="1" max="1" width="21" customWidth="1"/>
    <col min="2" max="6" width="10" customWidth="1"/>
    <col min="7" max="7" width="22.42578125" customWidth="1"/>
    <col min="8" max="8" width="30.42578125" customWidth="1"/>
    <col min="9" max="9" width="5.42578125" customWidth="1"/>
    <col min="10" max="26" width="10" customWidth="1"/>
  </cols>
  <sheetData>
    <row r="18" spans="7:9">
      <c r="G18" s="1" t="s">
        <v>1034</v>
      </c>
      <c r="H18" s="1" t="s">
        <v>1035</v>
      </c>
      <c r="I18" s="1" t="s">
        <v>1062</v>
      </c>
    </row>
    <row r="19" spans="7:9">
      <c r="G19" s="11" t="s">
        <v>1063</v>
      </c>
      <c r="H19" s="1" t="s">
        <v>795</v>
      </c>
      <c r="I19" s="1">
        <v>1</v>
      </c>
    </row>
    <row r="20" spans="7:9">
      <c r="G20" s="11"/>
      <c r="H20" s="1" t="s">
        <v>764</v>
      </c>
      <c r="I20" s="1">
        <v>2</v>
      </c>
    </row>
    <row r="21" spans="7:9" ht="15.75" customHeight="1">
      <c r="G21" s="11" t="s">
        <v>1064</v>
      </c>
      <c r="H21" s="1" t="s">
        <v>795</v>
      </c>
      <c r="I21" s="1">
        <v>4</v>
      </c>
    </row>
    <row r="22" spans="7:9" ht="15.75" customHeight="1">
      <c r="G22" s="11"/>
      <c r="H22" s="1" t="s">
        <v>764</v>
      </c>
      <c r="I22" s="1">
        <v>4</v>
      </c>
    </row>
    <row r="23" spans="7:9" ht="15.75" customHeight="1">
      <c r="G23" s="1" t="s">
        <v>1065</v>
      </c>
      <c r="H23" s="1" t="s">
        <v>795</v>
      </c>
      <c r="I23" s="1">
        <v>3</v>
      </c>
    </row>
    <row r="24" spans="7:9" ht="15.75" customHeight="1">
      <c r="G24" s="1" t="s">
        <v>1066</v>
      </c>
      <c r="H24" s="1" t="s">
        <v>764</v>
      </c>
      <c r="I24" s="1">
        <v>1</v>
      </c>
    </row>
    <row r="25" spans="7:9" ht="15.75" customHeight="1">
      <c r="G25" s="11" t="s">
        <v>1067</v>
      </c>
      <c r="H25" s="1" t="s">
        <v>795</v>
      </c>
      <c r="I25" s="1">
        <v>3</v>
      </c>
    </row>
    <row r="26" spans="7:9" ht="15.75" customHeight="1">
      <c r="G26" s="11"/>
      <c r="H26" s="1" t="s">
        <v>764</v>
      </c>
      <c r="I26" s="1">
        <v>1</v>
      </c>
    </row>
    <row r="27" spans="7:9" ht="15.75" customHeight="1">
      <c r="G27" s="1" t="s">
        <v>1068</v>
      </c>
      <c r="H27" s="1" t="s">
        <v>795</v>
      </c>
      <c r="I27" s="1">
        <v>4</v>
      </c>
    </row>
    <row r="28" spans="7:9" ht="15.75" customHeight="1">
      <c r="G28" s="11" t="s">
        <v>1069</v>
      </c>
      <c r="H28" s="1" t="s">
        <v>795</v>
      </c>
      <c r="I28" s="1">
        <v>4</v>
      </c>
    </row>
    <row r="29" spans="7:9" ht="15.75" customHeight="1">
      <c r="G29" s="11"/>
      <c r="H29" s="1" t="s">
        <v>764</v>
      </c>
      <c r="I29" s="1">
        <v>1</v>
      </c>
    </row>
    <row r="30" spans="7:9" ht="15.75" customHeight="1">
      <c r="G30" s="1" t="s">
        <v>1070</v>
      </c>
      <c r="H30" s="1" t="s">
        <v>1048</v>
      </c>
      <c r="I30" s="1">
        <v>1</v>
      </c>
    </row>
    <row r="31" spans="7:9" ht="15.75" customHeight="1">
      <c r="G31" s="11" t="s">
        <v>1071</v>
      </c>
      <c r="H31" s="1" t="s">
        <v>795</v>
      </c>
      <c r="I31" s="1">
        <v>3</v>
      </c>
    </row>
    <row r="32" spans="7:9" ht="15.75" customHeight="1">
      <c r="G32" s="11"/>
      <c r="H32" s="1" t="s">
        <v>764</v>
      </c>
      <c r="I32" s="1">
        <v>2</v>
      </c>
    </row>
    <row r="33" spans="1:9" ht="15.75" customHeight="1">
      <c r="G33" s="11" t="s">
        <v>1072</v>
      </c>
      <c r="H33" s="1" t="s">
        <v>795</v>
      </c>
      <c r="I33" s="1">
        <v>5</v>
      </c>
    </row>
    <row r="34" spans="1:9" ht="15.75" customHeight="1">
      <c r="G34" s="11"/>
      <c r="H34" s="1" t="s">
        <v>764</v>
      </c>
      <c r="I34" s="1">
        <v>3</v>
      </c>
    </row>
    <row r="35" spans="1:9" ht="15.75" customHeight="1">
      <c r="G35" s="11" t="s">
        <v>1073</v>
      </c>
      <c r="H35" s="1" t="s">
        <v>795</v>
      </c>
      <c r="I35" s="1">
        <v>6</v>
      </c>
    </row>
    <row r="36" spans="1:9" ht="15.75" customHeight="1">
      <c r="G36" s="11"/>
      <c r="H36" s="1" t="s">
        <v>764</v>
      </c>
      <c r="I36" s="1">
        <v>4</v>
      </c>
    </row>
    <row r="37" spans="1:9" ht="15.75" customHeight="1">
      <c r="G37" s="11"/>
      <c r="H37" s="1" t="s">
        <v>1059</v>
      </c>
      <c r="I37" s="1">
        <v>1</v>
      </c>
    </row>
    <row r="38" spans="1:9" ht="15.75" customHeight="1"/>
    <row r="39" spans="1:9" ht="15.75" customHeight="1"/>
    <row r="40" spans="1:9" ht="15.75" customHeight="1"/>
    <row r="41" spans="1:9" ht="15.75" customHeight="1"/>
    <row r="42" spans="1:9" ht="15.75" customHeight="1"/>
    <row r="43" spans="1:9" ht="15.75" customHeight="1"/>
    <row r="44" spans="1:9" ht="15.75" customHeight="1"/>
    <row r="45" spans="1:9" ht="15.75" customHeight="1"/>
    <row r="46" spans="1:9" ht="15.75" customHeight="1">
      <c r="G46" s="1" t="s">
        <v>1034</v>
      </c>
      <c r="H46" s="1" t="s">
        <v>1035</v>
      </c>
      <c r="I46" s="1" t="s">
        <v>1062</v>
      </c>
    </row>
    <row r="47" spans="1:9" ht="15.75" customHeight="1">
      <c r="A47" s="1" t="s">
        <v>1041</v>
      </c>
      <c r="B47" s="1">
        <v>3</v>
      </c>
      <c r="G47" s="1" t="s">
        <v>1039</v>
      </c>
      <c r="H47" s="1" t="s">
        <v>795</v>
      </c>
      <c r="I47" s="1">
        <v>1</v>
      </c>
    </row>
    <row r="48" spans="1:9" ht="15.75" customHeight="1">
      <c r="A48" s="1" t="s">
        <v>1044</v>
      </c>
      <c r="B48" s="1">
        <v>8</v>
      </c>
      <c r="H48" s="1" t="s">
        <v>764</v>
      </c>
      <c r="I48" s="1">
        <v>2</v>
      </c>
    </row>
    <row r="49" spans="1:9" ht="15.75" customHeight="1">
      <c r="A49" s="1" t="s">
        <v>1045</v>
      </c>
      <c r="B49" s="1">
        <v>3</v>
      </c>
      <c r="G49" s="1" t="s">
        <v>1041</v>
      </c>
      <c r="I49" s="1">
        <v>3</v>
      </c>
    </row>
    <row r="50" spans="1:9" ht="15.75" customHeight="1">
      <c r="A50" s="1" t="s">
        <v>1046</v>
      </c>
      <c r="B50" s="1">
        <v>1</v>
      </c>
      <c r="G50" s="1" t="s">
        <v>1042</v>
      </c>
      <c r="H50" s="1" t="s">
        <v>795</v>
      </c>
      <c r="I50" s="1">
        <v>4</v>
      </c>
    </row>
    <row r="51" spans="1:9" ht="15.75" customHeight="1">
      <c r="A51" s="1" t="s">
        <v>1049</v>
      </c>
      <c r="B51" s="1">
        <v>4</v>
      </c>
      <c r="H51" s="1" t="s">
        <v>764</v>
      </c>
      <c r="I51" s="1">
        <v>4</v>
      </c>
    </row>
    <row r="52" spans="1:9" ht="15.75" customHeight="1">
      <c r="A52" s="1" t="s">
        <v>1052</v>
      </c>
      <c r="B52" s="1">
        <v>4</v>
      </c>
      <c r="G52" s="1" t="s">
        <v>1044</v>
      </c>
      <c r="I52" s="1">
        <v>8</v>
      </c>
    </row>
    <row r="53" spans="1:9" ht="15.75" customHeight="1">
      <c r="A53" s="1" t="s">
        <v>1053</v>
      </c>
      <c r="B53" s="1">
        <v>5</v>
      </c>
      <c r="G53" s="1" t="s">
        <v>1040</v>
      </c>
      <c r="H53" s="1" t="s">
        <v>795</v>
      </c>
      <c r="I53" s="1">
        <v>3</v>
      </c>
    </row>
    <row r="54" spans="1:9" ht="15.75" customHeight="1">
      <c r="A54" s="1" t="s">
        <v>1054</v>
      </c>
      <c r="B54" s="1">
        <v>1</v>
      </c>
      <c r="G54" s="1" t="s">
        <v>1045</v>
      </c>
      <c r="I54" s="1">
        <v>3</v>
      </c>
    </row>
    <row r="55" spans="1:9" ht="15.75" customHeight="1">
      <c r="A55" s="1" t="s">
        <v>1056</v>
      </c>
      <c r="B55" s="1">
        <v>5</v>
      </c>
      <c r="G55" s="1" t="s">
        <v>1036</v>
      </c>
      <c r="H55" s="1" t="s">
        <v>764</v>
      </c>
      <c r="I55" s="1">
        <v>1</v>
      </c>
    </row>
    <row r="56" spans="1:9" ht="15.75" customHeight="1">
      <c r="A56" s="1" t="s">
        <v>1057</v>
      </c>
      <c r="B56" s="1">
        <v>8</v>
      </c>
      <c r="G56" s="1" t="s">
        <v>1046</v>
      </c>
      <c r="I56" s="1">
        <v>1</v>
      </c>
    </row>
    <row r="57" spans="1:9" ht="15.75" customHeight="1">
      <c r="A57" s="1" t="s">
        <v>1060</v>
      </c>
      <c r="B57" s="1">
        <v>11</v>
      </c>
      <c r="G57" s="1" t="s">
        <v>1043</v>
      </c>
      <c r="H57" s="1" t="s">
        <v>795</v>
      </c>
      <c r="I57" s="1">
        <v>3</v>
      </c>
    </row>
    <row r="58" spans="1:9" ht="15.75" customHeight="1">
      <c r="A58" s="1" t="s">
        <v>1074</v>
      </c>
      <c r="B58" s="1">
        <v>53</v>
      </c>
      <c r="H58" s="1" t="s">
        <v>764</v>
      </c>
      <c r="I58" s="1">
        <v>1</v>
      </c>
    </row>
    <row r="59" spans="1:9" ht="15.75" customHeight="1">
      <c r="G59" s="1" t="s">
        <v>1049</v>
      </c>
      <c r="I59" s="1">
        <v>4</v>
      </c>
    </row>
    <row r="60" spans="1:9" ht="15.75" customHeight="1">
      <c r="G60" s="1" t="s">
        <v>1051</v>
      </c>
      <c r="H60" s="1" t="s">
        <v>795</v>
      </c>
      <c r="I60" s="1">
        <v>4</v>
      </c>
    </row>
    <row r="61" spans="1:9" ht="15.75" customHeight="1">
      <c r="G61" s="1" t="s">
        <v>1052</v>
      </c>
      <c r="I61" s="1">
        <v>4</v>
      </c>
    </row>
    <row r="62" spans="1:9" ht="15.75" customHeight="1">
      <c r="G62" s="1" t="s">
        <v>1037</v>
      </c>
      <c r="H62" s="1" t="s">
        <v>795</v>
      </c>
      <c r="I62" s="1">
        <v>4</v>
      </c>
    </row>
    <row r="63" spans="1:9" ht="15.75" customHeight="1">
      <c r="H63" s="1" t="s">
        <v>764</v>
      </c>
      <c r="I63" s="1">
        <v>1</v>
      </c>
    </row>
    <row r="64" spans="1:9" ht="15.75" customHeight="1">
      <c r="A64" s="1" t="s">
        <v>1075</v>
      </c>
      <c r="B64" s="1" t="s">
        <v>1075</v>
      </c>
      <c r="G64" s="1" t="s">
        <v>1053</v>
      </c>
      <c r="I64" s="1">
        <v>5</v>
      </c>
    </row>
    <row r="65" spans="1:9" ht="15.75" customHeight="1">
      <c r="A65" s="1" t="s">
        <v>1039</v>
      </c>
      <c r="B65" s="1">
        <v>3</v>
      </c>
      <c r="G65" s="1" t="s">
        <v>1047</v>
      </c>
      <c r="H65" s="1" t="s">
        <v>1048</v>
      </c>
      <c r="I65" s="1">
        <v>1</v>
      </c>
    </row>
    <row r="66" spans="1:9" ht="15.75" customHeight="1">
      <c r="A66" s="1" t="s">
        <v>1042</v>
      </c>
      <c r="B66" s="1">
        <v>8</v>
      </c>
      <c r="G66" s="1" t="s">
        <v>1054</v>
      </c>
      <c r="I66" s="1">
        <v>1</v>
      </c>
    </row>
    <row r="67" spans="1:9" ht="15.75" customHeight="1">
      <c r="A67" s="1" t="s">
        <v>1040</v>
      </c>
      <c r="B67" s="1">
        <v>3</v>
      </c>
      <c r="G67" s="1" t="s">
        <v>1055</v>
      </c>
      <c r="H67" s="1" t="s">
        <v>795</v>
      </c>
      <c r="I67" s="1">
        <v>3</v>
      </c>
    </row>
    <row r="68" spans="1:9" ht="15.75" customHeight="1">
      <c r="A68" s="1" t="s">
        <v>1036</v>
      </c>
      <c r="B68" s="1">
        <v>1</v>
      </c>
      <c r="H68" s="1" t="s">
        <v>764</v>
      </c>
      <c r="I68" s="1">
        <v>2</v>
      </c>
    </row>
    <row r="69" spans="1:9" ht="15.75" customHeight="1">
      <c r="A69" s="1" t="s">
        <v>1043</v>
      </c>
      <c r="B69" s="1">
        <v>4</v>
      </c>
      <c r="G69" s="1" t="s">
        <v>1056</v>
      </c>
      <c r="I69" s="1">
        <v>5</v>
      </c>
    </row>
    <row r="70" spans="1:9" ht="15.75" customHeight="1">
      <c r="A70" s="1" t="s">
        <v>1051</v>
      </c>
      <c r="B70" s="1">
        <v>4</v>
      </c>
      <c r="G70" s="1" t="s">
        <v>1050</v>
      </c>
      <c r="H70" s="1" t="s">
        <v>795</v>
      </c>
      <c r="I70" s="1">
        <v>5</v>
      </c>
    </row>
    <row r="71" spans="1:9" ht="15.75" customHeight="1">
      <c r="A71" s="1" t="s">
        <v>1037</v>
      </c>
      <c r="B71" s="1">
        <v>5</v>
      </c>
      <c r="H71" s="1" t="s">
        <v>764</v>
      </c>
      <c r="I71" s="1">
        <v>3</v>
      </c>
    </row>
    <row r="72" spans="1:9" ht="15.75" customHeight="1">
      <c r="A72" s="1" t="s">
        <v>1047</v>
      </c>
      <c r="B72" s="1">
        <v>1</v>
      </c>
      <c r="G72" s="1" t="s">
        <v>1057</v>
      </c>
      <c r="I72" s="1">
        <v>8</v>
      </c>
    </row>
    <row r="73" spans="1:9" ht="15.75" customHeight="1">
      <c r="A73" s="1" t="s">
        <v>1055</v>
      </c>
      <c r="B73" s="1">
        <v>5</v>
      </c>
      <c r="G73" s="1" t="s">
        <v>1058</v>
      </c>
      <c r="H73" s="1" t="s">
        <v>795</v>
      </c>
      <c r="I73" s="1">
        <v>6</v>
      </c>
    </row>
    <row r="74" spans="1:9" ht="15.75" customHeight="1">
      <c r="A74" s="1" t="s">
        <v>1050</v>
      </c>
      <c r="B74" s="1">
        <v>8</v>
      </c>
      <c r="H74" s="1" t="s">
        <v>764</v>
      </c>
      <c r="I74" s="1">
        <v>4</v>
      </c>
    </row>
    <row r="75" spans="1:9" ht="15.75" customHeight="1">
      <c r="A75" s="1" t="s">
        <v>1058</v>
      </c>
      <c r="B75" s="1">
        <v>11</v>
      </c>
      <c r="H75" s="1" t="s">
        <v>1059</v>
      </c>
      <c r="I75" s="1">
        <v>1</v>
      </c>
    </row>
    <row r="76" spans="1:9" ht="15.75" customHeight="1">
      <c r="A76" s="1" t="s">
        <v>1074</v>
      </c>
      <c r="B76" s="1">
        <v>53</v>
      </c>
      <c r="G76" s="1" t="s">
        <v>1060</v>
      </c>
      <c r="I76" s="1">
        <v>11</v>
      </c>
    </row>
    <row r="77" spans="1:9" ht="15.75" customHeight="1">
      <c r="G77" s="1" t="s">
        <v>1061</v>
      </c>
      <c r="I77" s="1">
        <v>53</v>
      </c>
    </row>
  </sheetData>
  <autoFilter ref="G18:I37" xr:uid="{00000000-0009-0000-0000-00000C000000}"/>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25FAE-99A2-4A9A-A28D-FE86AE19D812}">
  <dimension ref="C4:L4"/>
  <sheetViews>
    <sheetView workbookViewId="0">
      <selection activeCell="D4" sqref="D4:K4"/>
    </sheetView>
  </sheetViews>
  <sheetFormatPr defaultColWidth="9.140625" defaultRowHeight="15"/>
  <cols>
    <col min="5" max="5" width="11.140625" customWidth="1"/>
    <col min="7" max="7" width="14.5703125" customWidth="1"/>
    <col min="8" max="8" width="15.140625" bestFit="1" customWidth="1"/>
    <col min="9" max="9" width="11.85546875" bestFit="1" customWidth="1"/>
    <col min="10" max="10" width="10.28515625" customWidth="1"/>
    <col min="11" max="11" width="11.140625" customWidth="1"/>
  </cols>
  <sheetData>
    <row r="4" spans="3:12" ht="45">
      <c r="C4" s="5"/>
      <c r="D4" s="1076" t="s">
        <v>1076</v>
      </c>
      <c r="E4" s="1077" t="s">
        <v>1077</v>
      </c>
      <c r="F4" s="1076" t="s">
        <v>1078</v>
      </c>
      <c r="G4" s="1077" t="s">
        <v>1079</v>
      </c>
      <c r="H4" s="1076" t="s">
        <v>1080</v>
      </c>
      <c r="I4" s="1076" t="s">
        <v>1081</v>
      </c>
      <c r="J4" s="1077" t="s">
        <v>1082</v>
      </c>
      <c r="K4" s="1076" t="s">
        <v>1083</v>
      </c>
      <c r="L4"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FE40-CABA-45EC-91C6-F8E02FADF507}">
  <dimension ref="A1:AM6"/>
  <sheetViews>
    <sheetView zoomScale="86" zoomScaleNormal="86" workbookViewId="0">
      <pane xSplit="1" topLeftCell="B1" activePane="topRight" state="frozen"/>
      <selection pane="topRight" activeCell="A6" sqref="A6"/>
      <selection activeCell="A4" sqref="A4"/>
    </sheetView>
  </sheetViews>
  <sheetFormatPr defaultColWidth="9.140625" defaultRowHeight="21"/>
  <cols>
    <col min="1" max="2" width="14.7109375" style="29" customWidth="1"/>
    <col min="3" max="3" width="26.140625" style="12" customWidth="1"/>
    <col min="4" max="4" width="55.7109375" style="12" customWidth="1"/>
    <col min="5" max="5" width="24.85546875" customWidth="1"/>
    <col min="6" max="6" width="31.140625" customWidth="1"/>
    <col min="7" max="7" width="111" style="12" customWidth="1"/>
    <col min="8" max="8" width="25.42578125" customWidth="1"/>
    <col min="9" max="9" width="52" customWidth="1"/>
    <col min="10" max="10" width="22.42578125" style="12" customWidth="1"/>
    <col min="11" max="11" width="75.85546875" style="12" customWidth="1"/>
    <col min="12" max="12" width="49" style="12" customWidth="1"/>
    <col min="13" max="13" width="20" style="12" customWidth="1"/>
    <col min="14" max="14" width="33.85546875" style="12" customWidth="1"/>
    <col min="15" max="15" width="22.28515625" style="12" customWidth="1"/>
    <col min="16" max="16" width="25" style="12" customWidth="1"/>
    <col min="17" max="17" width="59.7109375" style="12" customWidth="1"/>
    <col min="18" max="18" width="32.7109375" style="12" customWidth="1"/>
    <col min="19" max="19" width="117.28515625" style="12" customWidth="1"/>
    <col min="20" max="20" width="32.42578125" style="14" customWidth="1"/>
    <col min="21" max="21" width="21.42578125" style="14" customWidth="1"/>
    <col min="22" max="22" width="33.42578125" style="14" customWidth="1"/>
    <col min="23" max="23" width="37.7109375" style="14" customWidth="1"/>
    <col min="24" max="24" width="26.42578125" style="14" customWidth="1"/>
    <col min="25" max="25" width="24.42578125" style="14" customWidth="1"/>
    <col min="26" max="26" width="31.140625" style="27" customWidth="1"/>
    <col min="27" max="27" width="37.7109375" style="14" customWidth="1"/>
    <col min="28" max="28" width="60.42578125" style="14" customWidth="1"/>
    <col min="29" max="29" width="43.28515625" style="14" customWidth="1"/>
    <col min="30" max="30" width="37.42578125" style="14" customWidth="1"/>
    <col min="31" max="31" width="29" style="14" customWidth="1"/>
    <col min="32" max="32" width="25.28515625" style="14" customWidth="1"/>
    <col min="33" max="33" width="32.42578125" style="14" customWidth="1"/>
    <col min="34" max="34" width="25" style="14" customWidth="1"/>
    <col min="35" max="35" width="47.85546875" style="14" customWidth="1"/>
    <col min="36" max="36" width="21.7109375" style="19" bestFit="1" customWidth="1"/>
    <col min="37" max="37" width="129" style="14" customWidth="1"/>
    <col min="38" max="38" width="145.28515625" style="14" customWidth="1"/>
    <col min="39" max="39" width="19" style="14" customWidth="1"/>
    <col min="40" max="40" width="12.85546875" style="12" customWidth="1"/>
    <col min="41" max="41" width="9.140625" style="12"/>
    <col min="42" max="42" width="26.42578125" style="12" bestFit="1" customWidth="1"/>
    <col min="43" max="43" width="22.42578125" style="12" customWidth="1"/>
    <col min="44" max="16384" width="9.140625" style="12"/>
  </cols>
  <sheetData>
    <row r="1" spans="1:35" s="13" customFormat="1" ht="56.25">
      <c r="A1" s="30" t="s">
        <v>72</v>
      </c>
      <c r="B1" s="30" t="s">
        <v>1</v>
      </c>
      <c r="C1" s="31" t="s">
        <v>2</v>
      </c>
      <c r="D1" s="31" t="s">
        <v>3</v>
      </c>
      <c r="E1" s="31" t="s">
        <v>4</v>
      </c>
      <c r="F1" s="31" t="s">
        <v>73</v>
      </c>
      <c r="G1" s="31" t="s">
        <v>74</v>
      </c>
      <c r="H1" s="31" t="s">
        <v>6</v>
      </c>
      <c r="I1" s="31" t="s">
        <v>7</v>
      </c>
      <c r="J1" s="31" t="s">
        <v>10</v>
      </c>
      <c r="K1" s="33" t="s">
        <v>11</v>
      </c>
      <c r="L1" s="33" t="s">
        <v>12</v>
      </c>
      <c r="M1" s="33" t="s">
        <v>13</v>
      </c>
      <c r="N1" s="34" t="s">
        <v>14</v>
      </c>
      <c r="O1" s="34" t="s">
        <v>15</v>
      </c>
      <c r="P1" s="34" t="s">
        <v>16</v>
      </c>
      <c r="Q1" s="34" t="s">
        <v>17</v>
      </c>
      <c r="R1" s="34" t="s">
        <v>18</v>
      </c>
      <c r="S1" s="35" t="s">
        <v>19</v>
      </c>
      <c r="T1" s="35" t="s">
        <v>20</v>
      </c>
      <c r="U1" s="35" t="s">
        <v>21</v>
      </c>
      <c r="V1" s="36" t="s">
        <v>22</v>
      </c>
      <c r="W1" s="38" t="s">
        <v>23</v>
      </c>
      <c r="X1" s="38" t="s">
        <v>24</v>
      </c>
      <c r="Y1" s="38" t="s">
        <v>25</v>
      </c>
      <c r="Z1" s="38" t="s">
        <v>26</v>
      </c>
      <c r="AA1" s="38" t="s">
        <v>27</v>
      </c>
      <c r="AB1" s="38" t="s">
        <v>28</v>
      </c>
      <c r="AC1" s="39" t="s">
        <v>29</v>
      </c>
      <c r="AD1" s="39" t="s">
        <v>30</v>
      </c>
      <c r="AE1" s="40" t="s">
        <v>31</v>
      </c>
      <c r="AF1" s="40" t="s">
        <v>32</v>
      </c>
      <c r="AG1" s="45" t="s">
        <v>33</v>
      </c>
      <c r="AH1" s="46" t="s">
        <v>34</v>
      </c>
      <c r="AI1" s="757" t="s">
        <v>75</v>
      </c>
    </row>
    <row r="2" spans="1:35" ht="0.75" customHeight="1">
      <c r="A2" s="91"/>
      <c r="B2" s="758"/>
      <c r="C2" s="81"/>
      <c r="D2" s="751"/>
      <c r="E2" s="349"/>
      <c r="F2" s="349"/>
      <c r="G2" s="775"/>
      <c r="H2" s="81"/>
      <c r="I2" s="93"/>
      <c r="J2" s="81"/>
      <c r="K2" s="354"/>
      <c r="L2" s="354"/>
      <c r="M2" s="100"/>
      <c r="N2" s="100"/>
      <c r="O2" s="98"/>
      <c r="P2" s="100"/>
      <c r="Q2" s="104"/>
      <c r="R2" s="102"/>
      <c r="S2" s="868"/>
      <c r="T2" s="102"/>
      <c r="U2" s="102"/>
      <c r="V2" s="575"/>
      <c r="W2" s="869"/>
      <c r="X2" s="870"/>
      <c r="Y2" s="566"/>
      <c r="Z2" s="871"/>
      <c r="AA2" s="871"/>
      <c r="AB2" s="872"/>
      <c r="AC2" s="873"/>
      <c r="AD2" s="874"/>
      <c r="AE2" s="875"/>
      <c r="AF2" s="876"/>
      <c r="AG2" s="877"/>
      <c r="AH2" s="878"/>
      <c r="AI2" s="101"/>
    </row>
    <row r="3" spans="1:35" ht="21" customHeight="1">
      <c r="A3" s="1169" t="s">
        <v>76</v>
      </c>
      <c r="B3" s="1169" t="s">
        <v>77</v>
      </c>
      <c r="C3" s="1169" t="s">
        <v>78</v>
      </c>
      <c r="D3" s="1179" t="s">
        <v>79</v>
      </c>
      <c r="E3" s="1169" t="s">
        <v>80</v>
      </c>
      <c r="F3" s="1169" t="s">
        <v>81</v>
      </c>
      <c r="G3" s="1181" t="s">
        <v>82</v>
      </c>
      <c r="H3" s="1176"/>
      <c r="I3" s="1176"/>
      <c r="J3" s="1182" t="s">
        <v>45</v>
      </c>
      <c r="K3" s="1171" t="s">
        <v>83</v>
      </c>
      <c r="L3" s="1173" t="s">
        <v>83</v>
      </c>
      <c r="M3" s="1167"/>
      <c r="N3" s="1168" t="s">
        <v>84</v>
      </c>
      <c r="O3" s="1167"/>
      <c r="P3" s="866"/>
      <c r="Q3" s="866"/>
      <c r="R3" s="866"/>
      <c r="S3" s="866"/>
      <c r="T3" s="867"/>
      <c r="U3" s="867"/>
      <c r="V3" s="867"/>
      <c r="W3" s="867"/>
      <c r="X3" s="867"/>
      <c r="Y3" s="867"/>
      <c r="Z3" s="867"/>
      <c r="AA3" s="867"/>
      <c r="AB3" s="867"/>
      <c r="AC3" s="867"/>
      <c r="AD3" s="867"/>
      <c r="AE3" s="867"/>
      <c r="AF3" s="867"/>
      <c r="AG3" s="867"/>
      <c r="AH3" s="867"/>
      <c r="AI3" s="867"/>
    </row>
    <row r="4" spans="1:35" ht="409.5" customHeight="1">
      <c r="A4" s="1170"/>
      <c r="B4" s="1170"/>
      <c r="C4" s="1170"/>
      <c r="D4" s="1180"/>
      <c r="E4" s="1170"/>
      <c r="F4" s="1170"/>
      <c r="G4" s="1181"/>
      <c r="H4" s="1177"/>
      <c r="I4" s="1177"/>
      <c r="J4" s="1183"/>
      <c r="K4" s="1172"/>
      <c r="L4" s="1174"/>
      <c r="M4" s="1167"/>
      <c r="N4" s="1168"/>
      <c r="O4" s="1167"/>
      <c r="P4" s="888">
        <v>41366</v>
      </c>
      <c r="Q4" s="892"/>
      <c r="R4" s="866"/>
      <c r="S4" s="892" t="s">
        <v>85</v>
      </c>
      <c r="T4" s="867"/>
      <c r="U4" s="867"/>
      <c r="V4" s="867"/>
      <c r="W4" s="884">
        <v>5692608133</v>
      </c>
      <c r="X4" s="884" t="s">
        <v>44</v>
      </c>
      <c r="Y4" s="884">
        <f>+W4</f>
        <v>5692608133</v>
      </c>
      <c r="Z4" s="867"/>
      <c r="AA4" s="867"/>
      <c r="AB4" s="867"/>
      <c r="AC4" s="867"/>
      <c r="AD4" s="867"/>
      <c r="AE4" s="867"/>
      <c r="AF4" s="867"/>
      <c r="AG4" s="867"/>
      <c r="AH4" s="867"/>
      <c r="AI4" s="883" t="s">
        <v>86</v>
      </c>
    </row>
    <row r="5" spans="1:35" ht="123" customHeight="1">
      <c r="A5" s="1170"/>
      <c r="B5" s="1170"/>
      <c r="C5" s="1170"/>
      <c r="D5" s="1180"/>
      <c r="E5" s="1175"/>
      <c r="F5" s="1175"/>
      <c r="G5" s="1181"/>
      <c r="H5" s="1178"/>
      <c r="I5" s="1178"/>
      <c r="J5" s="1183"/>
      <c r="K5" s="1172"/>
      <c r="L5" s="1174"/>
      <c r="M5" s="1167"/>
      <c r="N5" s="1168"/>
      <c r="O5" s="1167"/>
      <c r="P5" s="866"/>
      <c r="Q5" s="866"/>
      <c r="R5" s="886"/>
      <c r="S5" s="886"/>
      <c r="T5" s="887"/>
      <c r="U5" s="887"/>
      <c r="V5" s="887"/>
      <c r="W5" s="887"/>
      <c r="X5" s="867"/>
      <c r="Y5" s="867"/>
      <c r="Z5" s="867"/>
      <c r="AA5" s="867"/>
      <c r="AB5" s="867"/>
      <c r="AC5" s="867"/>
      <c r="AD5" s="867"/>
      <c r="AE5" s="867"/>
      <c r="AF5" s="867"/>
      <c r="AG5" s="867"/>
      <c r="AH5" s="867"/>
      <c r="AI5" s="867"/>
    </row>
    <row r="6" spans="1:35" ht="180" customHeight="1">
      <c r="A6" s="777" t="s">
        <v>87</v>
      </c>
      <c r="B6" s="882" t="s">
        <v>77</v>
      </c>
      <c r="C6" s="890"/>
      <c r="D6" s="889" t="s">
        <v>88</v>
      </c>
      <c r="E6" s="865"/>
      <c r="F6" s="776"/>
      <c r="G6" s="1181"/>
      <c r="H6" s="776"/>
      <c r="I6" s="893" t="s">
        <v>89</v>
      </c>
      <c r="J6" s="776"/>
      <c r="K6" s="865"/>
      <c r="L6" s="776"/>
      <c r="M6" s="879"/>
      <c r="N6" s="880">
        <v>41495</v>
      </c>
      <c r="O6" s="879"/>
      <c r="P6" s="881">
        <v>41515</v>
      </c>
      <c r="Q6" s="885">
        <v>11</v>
      </c>
      <c r="R6" s="776"/>
      <c r="S6" s="892" t="s">
        <v>90</v>
      </c>
      <c r="T6" s="19"/>
      <c r="U6" s="19"/>
      <c r="V6" s="19"/>
      <c r="W6" s="884">
        <v>2883100378</v>
      </c>
      <c r="X6" s="884">
        <v>804865989</v>
      </c>
      <c r="Y6" s="884">
        <f>+W6+X6</f>
        <v>3687966367</v>
      </c>
      <c r="Z6" s="14"/>
    </row>
  </sheetData>
  <mergeCells count="15">
    <mergeCell ref="M3:M5"/>
    <mergeCell ref="N3:N5"/>
    <mergeCell ref="O3:O5"/>
    <mergeCell ref="A3:A5"/>
    <mergeCell ref="K3:K5"/>
    <mergeCell ref="L3:L5"/>
    <mergeCell ref="B3:B5"/>
    <mergeCell ref="C3:C5"/>
    <mergeCell ref="F3:F5"/>
    <mergeCell ref="H3:H5"/>
    <mergeCell ref="I3:I5"/>
    <mergeCell ref="E3:E5"/>
    <mergeCell ref="D3:D5"/>
    <mergeCell ref="G3:G6"/>
    <mergeCell ref="J3:J5"/>
  </mergeCells>
  <phoneticPr fontId="52" type="noConversion"/>
  <conditionalFormatting sqref="U1">
    <cfRule type="containsText" dxfId="309" priority="1" operator="containsText" text="ALERTA">
      <formula>NOT(ISERROR(SEARCH("ALERTA",U1)))</formula>
    </cfRule>
  </conditionalFormatting>
  <hyperlinks>
    <hyperlink ref="L3:L5" r:id="rId1" display="https://www.contratos.gov.co/consultas/detalleProceso.do?numConstancia=12-12-1366764&amp;g-recaptcha-response=03AD1IbLCYBGo-Q8biIc_ByF5dzJesqh8zjxlYVK1E0_b5u7SdhT4jVjyqKrw4Bb46HYi-L8KyBQrlN5YnY2cHXYkItvFjoTOo7FiCLs7-yLWaDuY4-pQITSWBnjH1QlEaxSiLlNbikwD3-e-UgUEPU3JlmqEVGOXSNe2mcFVY7Ukd0VdkGEflYvZanYsJ77Dl3-ZPxP7As5-4mcQWAetrsyVab4W4jalN7ZmB2l7MJPo1FIM3DTaQdedcNlGxlVcjCMoQOqTXXQUDW7x92wNrCYVF1jwRFlA9ksd1b3sCN8UAuCMl7V0JPNwu6p81Bt-sHhw6P3W37zYkD1ufU8Q28HPz1HKte8-xGk3NMkz076gtfj6c4r_S0CvbPktCbsHgIiZyo93nz_2uu0yzXtn2-nFWSXlfpvEv1NoPgsUQEt6Cv1yNMbhrXBuqZlV-xZFt_KBk3uGp-J6e1kkp1eZotj_Qmwnpo7dTyuMtFJOy4M7-PQuQTxZ4EqhG8cTpTUHGcAPt8nszCEFAMVePQbHCh21os5WbgqgtKQ" xr:uid="{03D79F93-B8C9-4733-9309-0EFD4C25AE0F}"/>
  </hyperlinks>
  <pageMargins left="0.7" right="0.7" top="0.75" bottom="0.75" header="0" footer="0"/>
  <pageSetup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0BD6-2484-4F57-A43E-EFF4AA984657}">
  <dimension ref="A1:AU6"/>
  <sheetViews>
    <sheetView tabSelected="1" workbookViewId="0">
      <selection activeCell="A2" sqref="A2"/>
    </sheetView>
  </sheetViews>
  <sheetFormatPr defaultColWidth="9.140625" defaultRowHeight="15"/>
  <cols>
    <col min="1" max="1" width="14.7109375" style="5" customWidth="1"/>
    <col min="2" max="2" width="31.42578125" bestFit="1" customWidth="1"/>
    <col min="3" max="3" width="51.42578125" bestFit="1" customWidth="1"/>
    <col min="4" max="4" width="20" customWidth="1"/>
    <col min="5" max="5" width="24.42578125" customWidth="1"/>
    <col min="6" max="6" width="25.42578125" customWidth="1"/>
    <col min="7" max="7" width="64.42578125" customWidth="1"/>
    <col min="8" max="8" width="16" customWidth="1"/>
    <col min="9" max="9" width="25.7109375" customWidth="1"/>
    <col min="10" max="10" width="22.42578125" customWidth="1"/>
    <col min="11" max="11" width="29.7109375" customWidth="1"/>
    <col min="12" max="12" width="35.42578125" customWidth="1"/>
    <col min="13" max="13" width="20" customWidth="1"/>
    <col min="14" max="14" width="27.28515625" customWidth="1"/>
    <col min="15" max="15" width="22.28515625" customWidth="1"/>
    <col min="16" max="16" width="25" customWidth="1"/>
    <col min="17" max="17" width="24.85546875" customWidth="1"/>
    <col min="18" max="18" width="23.7109375" customWidth="1"/>
    <col min="19" max="19" width="106.42578125" customWidth="1"/>
    <col min="20" max="20" width="66.28515625" customWidth="1"/>
    <col min="21" max="21" width="32.42578125" customWidth="1"/>
    <col min="22" max="22" width="47" customWidth="1"/>
    <col min="23" max="23" width="39.28515625" customWidth="1"/>
    <col min="24" max="24" width="41.85546875" customWidth="1"/>
    <col min="25" max="25" width="122.42578125" customWidth="1"/>
    <col min="26" max="26" width="43.28515625" customWidth="1"/>
    <col min="27" max="27" width="51.42578125" bestFit="1" customWidth="1"/>
    <col min="28" max="28" width="53.42578125" customWidth="1"/>
    <col min="29" max="29" width="32.7109375" bestFit="1" customWidth="1"/>
    <col min="30" max="30" width="37.42578125" bestFit="1" customWidth="1"/>
    <col min="31" max="31" width="66.42578125" customWidth="1"/>
    <col min="32" max="32" width="57.28515625" customWidth="1"/>
    <col min="33" max="33" width="37.42578125" bestFit="1" customWidth="1"/>
    <col min="34" max="34" width="29" customWidth="1"/>
    <col min="35" max="35" width="40" customWidth="1"/>
    <col min="36" max="36" width="42.140625" customWidth="1"/>
    <col min="37" max="37" width="20.28515625" bestFit="1" customWidth="1"/>
    <col min="38" max="38" width="23.42578125" customWidth="1"/>
    <col min="39" max="39" width="19.140625" customWidth="1"/>
    <col min="40" max="40" width="24.28515625" bestFit="1" customWidth="1"/>
    <col min="41" max="41" width="31.28515625" customWidth="1"/>
    <col min="42" max="43" width="20" customWidth="1"/>
    <col min="44" max="44" width="25" customWidth="1"/>
    <col min="45" max="45" width="37.42578125" customWidth="1"/>
    <col min="46" max="46" width="113.7109375" customWidth="1"/>
    <col min="47" max="47" width="65.140625" customWidth="1"/>
    <col min="48" max="48" width="145.28515625" customWidth="1"/>
    <col min="49" max="49" width="19" customWidth="1"/>
    <col min="50" max="50" width="12.85546875" customWidth="1"/>
    <col min="52" max="52" width="26.42578125" bestFit="1" customWidth="1"/>
    <col min="53" max="53" width="22.42578125" customWidth="1"/>
  </cols>
  <sheetData>
    <row r="1" spans="1:47" s="793" customFormat="1" ht="56.25">
      <c r="A1" s="30" t="s">
        <v>0</v>
      </c>
      <c r="B1" s="30" t="s">
        <v>2</v>
      </c>
      <c r="C1" s="30" t="s">
        <v>3</v>
      </c>
      <c r="D1" s="30" t="s">
        <v>4</v>
      </c>
      <c r="E1" s="30" t="s">
        <v>5</v>
      </c>
      <c r="F1" s="30" t="s">
        <v>6</v>
      </c>
      <c r="G1" s="30" t="s">
        <v>7</v>
      </c>
      <c r="H1" s="778" t="s">
        <v>8</v>
      </c>
      <c r="I1" s="778" t="s">
        <v>9</v>
      </c>
      <c r="J1" s="30" t="s">
        <v>10</v>
      </c>
      <c r="K1" s="779" t="s">
        <v>11</v>
      </c>
      <c r="L1" s="779" t="s">
        <v>12</v>
      </c>
      <c r="M1" s="779" t="s">
        <v>13</v>
      </c>
      <c r="N1" s="780" t="s">
        <v>14</v>
      </c>
      <c r="O1" s="780" t="s">
        <v>15</v>
      </c>
      <c r="P1" s="780" t="s">
        <v>16</v>
      </c>
      <c r="Q1" s="780" t="s">
        <v>91</v>
      </c>
      <c r="R1" s="780" t="s">
        <v>18</v>
      </c>
      <c r="S1" s="781" t="s">
        <v>19</v>
      </c>
      <c r="T1" s="781" t="s">
        <v>20</v>
      </c>
      <c r="U1" s="781" t="s">
        <v>21</v>
      </c>
      <c r="V1" s="782" t="s">
        <v>22</v>
      </c>
      <c r="W1" s="782" t="s">
        <v>92</v>
      </c>
      <c r="X1" s="783" t="s">
        <v>93</v>
      </c>
      <c r="Y1" s="783" t="s">
        <v>94</v>
      </c>
      <c r="Z1" s="784" t="s">
        <v>23</v>
      </c>
      <c r="AA1" s="784" t="s">
        <v>24</v>
      </c>
      <c r="AB1" s="784" t="s">
        <v>25</v>
      </c>
      <c r="AC1" s="784" t="s">
        <v>95</v>
      </c>
      <c r="AD1" s="784" t="s">
        <v>27</v>
      </c>
      <c r="AE1" s="784" t="s">
        <v>28</v>
      </c>
      <c r="AF1" s="785" t="s">
        <v>29</v>
      </c>
      <c r="AG1" s="786" t="s">
        <v>31</v>
      </c>
      <c r="AH1" s="786" t="s">
        <v>96</v>
      </c>
      <c r="AI1" s="786" t="s">
        <v>97</v>
      </c>
      <c r="AJ1" s="787" t="s">
        <v>98</v>
      </c>
      <c r="AK1" s="788" t="s">
        <v>99</v>
      </c>
      <c r="AL1" s="788" t="s">
        <v>100</v>
      </c>
      <c r="AM1" s="789" t="s">
        <v>101</v>
      </c>
      <c r="AN1" s="790" t="s">
        <v>35</v>
      </c>
      <c r="AO1" s="790" t="s">
        <v>102</v>
      </c>
      <c r="AP1" s="790" t="s">
        <v>103</v>
      </c>
      <c r="AQ1" s="791" t="s">
        <v>33</v>
      </c>
      <c r="AR1" s="792" t="s">
        <v>104</v>
      </c>
      <c r="AS1" s="757" t="s">
        <v>105</v>
      </c>
      <c r="AT1" s="693" t="s">
        <v>75</v>
      </c>
      <c r="AU1" s="29" t="s">
        <v>106</v>
      </c>
    </row>
    <row r="2" spans="1:47" s="5" customFormat="1" ht="335.25" customHeight="1">
      <c r="A2" s="841" t="s">
        <v>107</v>
      </c>
      <c r="B2" s="699" t="s">
        <v>108</v>
      </c>
      <c r="C2" s="698" t="s">
        <v>109</v>
      </c>
      <c r="D2" s="699" t="s">
        <v>110</v>
      </c>
      <c r="E2" s="699"/>
      <c r="F2" s="699"/>
      <c r="G2" s="698" t="s">
        <v>111</v>
      </c>
      <c r="H2" s="699"/>
      <c r="I2" s="699"/>
      <c r="J2" s="699"/>
      <c r="K2" s="699"/>
      <c r="L2" s="689" t="s">
        <v>112</v>
      </c>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row>
    <row r="6" spans="1:47">
      <c r="AQ6" t="s">
        <v>113</v>
      </c>
    </row>
  </sheetData>
  <hyperlinks>
    <hyperlink ref="L2" r:id="rId1" display="https://www.contratos.gov.co/consultas/detalleProceso.do?numConstancia=14-1-125952&amp;g-recaptcha-response=03AFY_a8WCKVjHkXhi65YbkBRNlGJovuViYNj8nTGPWQYCgqgE5w2m-Yo74KVMCLsUYVXev7pnxJsE2A7tRlwRd6q2bhQtmKiB5mW-qBwyVhqvz-Im2-GYB5n3XtFEw8MzKq2av4E_n8xXFSRmWK3oRB3iyN2h2k_TXv194Q-oVPgzmZ4Zk0UiAgSfjuLsT1ApzQ0KdOVdAjcIhZsh_x-MfycV411jF2Go0B9ohmM5YJnCv6lGm_-IoaTqDlAE_EEHDi8MgE8Lyx31GbHAGFtZ3OHH41PtB-KYkM5nYlm3kunBsL06mbPZlUU8xejl5YCygu_-VDUXWYV3WjTI_gAEXKxY7C-WkAvLnACINXeHBnmVdtFmSSwFXwV456l_VyTbc0ttXHByDkCCTkAAyb6yZNI2KBNr14cJnZFt8q-XLDw27L130FwOENO4bEMRte5RNDoimBxY1MthlEeuLRTDRqQ6d0ae097R_Oiscp-jMcsIySZYIwKIDc3wZ0_-21QI2k0eeEWCIMOuj87PSBYV-o5I7b030Uq_YA" xr:uid="{A5E7CA72-CA2A-4777-8955-5000E17F8EF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text="ALERTA" id="{67585FBF-2C26-45FC-B2F1-5BB8D23064C6}">
            <xm:f>NOT(ISERROR(SEARCH("ALERTA",'Vigencia 2019'!V4)))</xm:f>
            <x14:dxf>
              <font>
                <color rgb="FF9C0006"/>
              </font>
              <fill>
                <patternFill>
                  <bgColor rgb="FFFFC7CE"/>
                </patternFill>
              </fill>
            </x14:dxf>
          </x14:cfRule>
          <xm:sqref>V1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
  <sheetViews>
    <sheetView zoomScale="130" zoomScaleNormal="130" workbookViewId="0">
      <pane xSplit="1" topLeftCell="T1" activePane="topRight" state="frozen"/>
      <selection pane="topRight" activeCell="V2" sqref="V2"/>
      <selection activeCell="A4" sqref="A4"/>
    </sheetView>
  </sheetViews>
  <sheetFormatPr defaultColWidth="9.140625" defaultRowHeight="21"/>
  <cols>
    <col min="1" max="1" width="14.7109375" style="29" customWidth="1"/>
    <col min="2" max="2" width="31.42578125" style="12" bestFit="1" customWidth="1"/>
    <col min="3" max="3" width="51.42578125" style="12" bestFit="1" customWidth="1"/>
    <col min="4" max="4" width="28.42578125" customWidth="1"/>
    <col min="5" max="5" width="21" style="12" bestFit="1" customWidth="1"/>
    <col min="6" max="6" width="25.42578125" customWidth="1"/>
    <col min="7" max="7" width="46.28515625" customWidth="1"/>
    <col min="8" max="8" width="16" style="12" customWidth="1"/>
    <col min="9" max="9" width="23" customWidth="1"/>
    <col min="10" max="10" width="22.42578125" style="12" customWidth="1"/>
    <col min="11" max="11" width="31.42578125" style="12" customWidth="1"/>
    <col min="12" max="12" width="32.140625" style="12" customWidth="1"/>
    <col min="13" max="13" width="20" style="12" customWidth="1"/>
    <col min="14" max="14" width="19.42578125" style="12" customWidth="1"/>
    <col min="15" max="15" width="22.28515625" style="12" customWidth="1"/>
    <col min="16" max="16" width="25" style="12" customWidth="1"/>
    <col min="17" max="17" width="21.42578125" style="12" customWidth="1"/>
    <col min="18" max="18" width="36.28515625" style="12" customWidth="1"/>
    <col min="19" max="19" width="92.140625" style="12" customWidth="1"/>
    <col min="20" max="20" width="32.42578125" style="14" customWidth="1"/>
    <col min="21" max="21" width="21.42578125" style="14" customWidth="1"/>
    <col min="22" max="22" width="37" style="14" customWidth="1"/>
    <col min="23" max="23" width="41.85546875" style="14" customWidth="1"/>
    <col min="24" max="24" width="30.7109375" style="14" customWidth="1"/>
    <col min="25" max="25" width="53" style="14" customWidth="1"/>
    <col min="26" max="26" width="26.42578125" style="14" customWidth="1"/>
    <col min="27" max="27" width="51.42578125" style="14" bestFit="1" customWidth="1"/>
    <col min="28" max="28" width="53.42578125" style="14" customWidth="1"/>
    <col min="29" max="29" width="32.7109375" style="27" bestFit="1" customWidth="1"/>
    <col min="30" max="30" width="37.42578125" style="27" bestFit="1" customWidth="1"/>
    <col min="31" max="31" width="45.28515625" style="14" customWidth="1"/>
    <col min="32" max="32" width="49" style="14" customWidth="1"/>
    <col min="33" max="33" width="39.140625" style="14" customWidth="1"/>
    <col min="34" max="34" width="37.42578125" style="14" customWidth="1"/>
    <col min="35" max="35" width="29" style="14" customWidth="1"/>
    <col min="36" max="36" width="48" style="14" customWidth="1"/>
    <col min="37" max="37" width="41" style="14" customWidth="1"/>
    <col min="38" max="38" width="31.42578125" style="19" hidden="1" customWidth="1"/>
    <col min="39" max="39" width="33.42578125" hidden="1" customWidth="1"/>
    <col min="40" max="40" width="19.140625" style="14" hidden="1" customWidth="1"/>
    <col min="41" max="41" width="24.28515625" style="28" hidden="1" customWidth="1"/>
    <col min="42" max="43" width="20" style="14" hidden="1" customWidth="1"/>
    <col min="44" max="44" width="20" style="14" customWidth="1"/>
    <col min="45" max="45" width="25" style="14" customWidth="1"/>
    <col min="46" max="46" width="37.42578125" style="14" hidden="1" customWidth="1"/>
    <col min="47" max="47" width="113.7109375" style="14" customWidth="1"/>
    <col min="48" max="48" width="21.7109375" style="19" bestFit="1" customWidth="1"/>
    <col min="49" max="49" width="129" style="14" customWidth="1"/>
    <col min="50" max="50" width="145.28515625" style="14" customWidth="1"/>
    <col min="51" max="51" width="19" style="14" customWidth="1"/>
    <col min="52" max="52" width="12.85546875" style="12" customWidth="1"/>
    <col min="53" max="53" width="9.140625" style="12"/>
    <col min="54" max="54" width="26.42578125" style="12" bestFit="1" customWidth="1"/>
    <col min="55" max="55" width="22.42578125" style="12" customWidth="1"/>
    <col min="56" max="16384" width="9.140625" style="12"/>
  </cols>
  <sheetData>
    <row r="1" spans="1:47" s="475" customFormat="1" ht="63.75" thickBot="1">
      <c r="A1" s="459" t="s">
        <v>114</v>
      </c>
      <c r="B1" s="460" t="s">
        <v>2</v>
      </c>
      <c r="C1" s="460" t="s">
        <v>3</v>
      </c>
      <c r="D1" s="460" t="s">
        <v>4</v>
      </c>
      <c r="E1" s="460" t="s">
        <v>5</v>
      </c>
      <c r="F1" s="460" t="s">
        <v>6</v>
      </c>
      <c r="G1" s="460" t="s">
        <v>7</v>
      </c>
      <c r="H1" s="461" t="s">
        <v>8</v>
      </c>
      <c r="I1" s="461" t="s">
        <v>9</v>
      </c>
      <c r="J1" s="460" t="s">
        <v>10</v>
      </c>
      <c r="K1" s="462" t="s">
        <v>11</v>
      </c>
      <c r="L1" s="462" t="s">
        <v>12</v>
      </c>
      <c r="M1" s="462" t="s">
        <v>13</v>
      </c>
      <c r="N1" s="34" t="s">
        <v>14</v>
      </c>
      <c r="O1" s="34" t="s">
        <v>15</v>
      </c>
      <c r="P1" s="539" t="s">
        <v>16</v>
      </c>
      <c r="Q1" s="539" t="s">
        <v>17</v>
      </c>
      <c r="R1" s="539" t="s">
        <v>18</v>
      </c>
      <c r="S1" s="539" t="s">
        <v>19</v>
      </c>
      <c r="T1" s="539" t="s">
        <v>20</v>
      </c>
      <c r="U1" s="539" t="s">
        <v>21</v>
      </c>
      <c r="V1" s="540" t="s">
        <v>22</v>
      </c>
      <c r="W1" s="540" t="s">
        <v>92</v>
      </c>
      <c r="X1" s="541" t="s">
        <v>93</v>
      </c>
      <c r="Y1" s="541" t="s">
        <v>94</v>
      </c>
      <c r="Z1" s="541" t="s">
        <v>115</v>
      </c>
      <c r="AA1" s="463" t="s">
        <v>23</v>
      </c>
      <c r="AB1" s="463" t="s">
        <v>24</v>
      </c>
      <c r="AC1" s="463" t="s">
        <v>25</v>
      </c>
      <c r="AD1" s="463" t="s">
        <v>116</v>
      </c>
      <c r="AE1" s="463" t="s">
        <v>27</v>
      </c>
      <c r="AF1" s="501" t="s">
        <v>28</v>
      </c>
      <c r="AG1" s="500" t="s">
        <v>117</v>
      </c>
      <c r="AH1" s="464" t="s">
        <v>30</v>
      </c>
      <c r="AI1" s="465" t="s">
        <v>31</v>
      </c>
      <c r="AJ1" s="466" t="s">
        <v>32</v>
      </c>
      <c r="AK1" s="467" t="s">
        <v>98</v>
      </c>
      <c r="AL1" s="468" t="s">
        <v>99</v>
      </c>
      <c r="AM1" s="468" t="s">
        <v>100</v>
      </c>
      <c r="AN1" s="469" t="s">
        <v>101</v>
      </c>
      <c r="AO1" s="470" t="s">
        <v>35</v>
      </c>
      <c r="AP1" s="470" t="s">
        <v>102</v>
      </c>
      <c r="AQ1" s="470" t="s">
        <v>103</v>
      </c>
      <c r="AR1" s="471" t="s">
        <v>33</v>
      </c>
      <c r="AS1" s="472" t="s">
        <v>104</v>
      </c>
      <c r="AT1" s="473" t="s">
        <v>105</v>
      </c>
      <c r="AU1" s="474" t="s">
        <v>75</v>
      </c>
    </row>
    <row r="2" spans="1:47" ht="376.5" customHeight="1">
      <c r="A2" s="49" t="s">
        <v>118</v>
      </c>
      <c r="B2" s="444" t="s">
        <v>119</v>
      </c>
      <c r="C2" s="528" t="s">
        <v>120</v>
      </c>
      <c r="D2" s="51" t="s">
        <v>121</v>
      </c>
      <c r="E2" s="50" t="s">
        <v>122</v>
      </c>
      <c r="F2" s="50" t="s">
        <v>123</v>
      </c>
      <c r="G2" s="549" t="s">
        <v>124</v>
      </c>
      <c r="H2" s="52" t="s">
        <v>44</v>
      </c>
      <c r="I2" s="52" t="s">
        <v>44</v>
      </c>
      <c r="J2" s="444" t="s">
        <v>125</v>
      </c>
      <c r="K2" s="642" t="s">
        <v>126</v>
      </c>
      <c r="L2" s="642" t="s">
        <v>126</v>
      </c>
      <c r="M2" s="479">
        <v>42312</v>
      </c>
      <c r="N2" s="53">
        <v>42359</v>
      </c>
      <c r="O2" s="50" t="s">
        <v>47</v>
      </c>
      <c r="P2" s="53">
        <v>42390</v>
      </c>
      <c r="Q2" s="54">
        <v>8</v>
      </c>
      <c r="R2" s="55">
        <v>42633</v>
      </c>
      <c r="S2" s="677" t="s">
        <v>127</v>
      </c>
      <c r="T2" s="55">
        <v>43083</v>
      </c>
      <c r="U2" s="55" t="s">
        <v>128</v>
      </c>
      <c r="V2" s="1082" t="s">
        <v>129</v>
      </c>
      <c r="W2" s="551" t="s">
        <v>130</v>
      </c>
      <c r="X2" s="552">
        <v>45209</v>
      </c>
      <c r="Y2" s="553" t="s">
        <v>131</v>
      </c>
      <c r="Z2" s="557" t="s">
        <v>132</v>
      </c>
      <c r="AA2" s="495">
        <v>4268757645</v>
      </c>
      <c r="AB2" s="496">
        <v>2201501093</v>
      </c>
      <c r="AC2" s="442">
        <f>+TCONTROL10[INVERSIÓN PUBLICADOS
(Valor Inicial)]+TCONTROL10[ADICIONES]</f>
        <v>6470258738</v>
      </c>
      <c r="AD2" s="448">
        <v>1</v>
      </c>
      <c r="AE2" s="445">
        <v>1</v>
      </c>
      <c r="AF2" s="772" t="s">
        <v>133</v>
      </c>
      <c r="AG2" s="773" t="s">
        <v>134</v>
      </c>
      <c r="AH2" s="449">
        <f>1280627293+1572089487+347608362+136785326+211025390+66533458+116046186+106783826+401898496+955912731+7215059+483637751+136766553+632814172</f>
        <v>6455744090</v>
      </c>
      <c r="AI2" s="458">
        <f>TCONTROL10[VALOR TOTAL DE LOS PAGOS REALIZADOS]/TCONTROL10[[VALOR TOTAL ]]</f>
        <v>0.99775671289391332</v>
      </c>
      <c r="AJ2" s="451">
        <f>+TCONTROL10[[VALOR TOTAL ]]-6455744090</f>
        <v>14514648</v>
      </c>
      <c r="AK2" s="502">
        <v>10703</v>
      </c>
      <c r="AL2" s="437"/>
      <c r="AM2" s="437"/>
      <c r="AN2" s="317"/>
      <c r="AO2" s="455"/>
      <c r="AP2" s="455"/>
      <c r="AQ2" s="455"/>
      <c r="AR2" s="452">
        <v>43438</v>
      </c>
      <c r="AS2" s="108" t="s">
        <v>135</v>
      </c>
      <c r="AT2" s="108"/>
      <c r="AU2" s="457"/>
    </row>
    <row r="3" spans="1:47" ht="365.25" customHeight="1">
      <c r="A3" s="441" t="s">
        <v>136</v>
      </c>
      <c r="B3" s="477" t="s">
        <v>137</v>
      </c>
      <c r="C3" s="529" t="s">
        <v>138</v>
      </c>
      <c r="D3" s="478" t="s">
        <v>139</v>
      </c>
      <c r="E3" s="446" t="s">
        <v>122</v>
      </c>
      <c r="F3" s="446" t="s">
        <v>123</v>
      </c>
      <c r="G3" s="264" t="s">
        <v>140</v>
      </c>
      <c r="H3" s="476" t="s">
        <v>44</v>
      </c>
      <c r="I3" s="476" t="s">
        <v>44</v>
      </c>
      <c r="J3" s="81" t="s">
        <v>125</v>
      </c>
      <c r="K3" s="354" t="s">
        <v>141</v>
      </c>
      <c r="L3" s="354" t="s">
        <v>141</v>
      </c>
      <c r="M3" s="480">
        <v>42311</v>
      </c>
      <c r="N3" s="443">
        <v>42359</v>
      </c>
      <c r="O3" s="446" t="s">
        <v>47</v>
      </c>
      <c r="P3" s="481">
        <v>42390</v>
      </c>
      <c r="Q3" s="482">
        <v>9</v>
      </c>
      <c r="R3" s="481">
        <v>42663</v>
      </c>
      <c r="S3" s="550" t="s">
        <v>142</v>
      </c>
      <c r="T3" s="483">
        <v>43083</v>
      </c>
      <c r="U3" s="483" t="s">
        <v>128</v>
      </c>
      <c r="V3" s="554" t="s">
        <v>143</v>
      </c>
      <c r="W3" s="554" t="s">
        <v>144</v>
      </c>
      <c r="X3" s="555" t="s">
        <v>145</v>
      </c>
      <c r="Y3" s="556" t="s">
        <v>146</v>
      </c>
      <c r="Z3" s="555" t="s">
        <v>145</v>
      </c>
      <c r="AA3" s="484">
        <v>481872990</v>
      </c>
      <c r="AB3" s="485">
        <f>248286400+66034447</f>
        <v>314320847</v>
      </c>
      <c r="AC3" s="486">
        <f>AA3+AB3</f>
        <v>796193837</v>
      </c>
      <c r="AD3" s="487">
        <v>1</v>
      </c>
      <c r="AE3" s="488">
        <v>1</v>
      </c>
      <c r="AF3" s="490" t="s">
        <v>147</v>
      </c>
      <c r="AG3" s="491" t="s">
        <v>148</v>
      </c>
      <c r="AH3" s="492">
        <f>53541443+53541443+53541443+94922510+94922510+94922510+66225007+66225007+68212054+68212054+40963928+15893409+25070519</f>
        <v>796193837</v>
      </c>
      <c r="AI3" s="493">
        <f>AH3/AC3</f>
        <v>1</v>
      </c>
      <c r="AJ3" s="494">
        <v>0</v>
      </c>
      <c r="AK3" s="502">
        <v>10703</v>
      </c>
      <c r="AL3" s="450"/>
      <c r="AM3" s="367"/>
      <c r="AN3" s="432"/>
      <c r="AO3" s="453"/>
      <c r="AP3" s="19"/>
      <c r="AQ3" s="19"/>
      <c r="AR3" s="454">
        <v>43438</v>
      </c>
      <c r="AS3" s="456" t="s">
        <v>135</v>
      </c>
      <c r="AU3" s="19"/>
    </row>
  </sheetData>
  <conditionalFormatting sqref="U1:U2 X17:X1048576">
    <cfRule type="containsText" dxfId="271" priority="2" operator="containsText" text="ALERTA">
      <formula>NOT(ISERROR(SEARCH("ALERTA",U1)))</formula>
    </cfRule>
  </conditionalFormatting>
  <conditionalFormatting sqref="U3">
    <cfRule type="containsText" dxfId="270" priority="1" operator="containsText" text="ALERTA">
      <formula>NOT(ISERROR(SEARCH("ALERTA",U3)))</formula>
    </cfRule>
  </conditionalFormatting>
  <hyperlinks>
    <hyperlink ref="K2" r:id="rId1" display="https://www.contratos.gov.co/consultas/detalleProceso.do?numConstancia=15-1-151661&amp;g-recaptcha-response=03AGdBq27ZddzNQK4ZFLTtYm9_TG2h_nxZO1Y-1FdgOKeUzRtSYN05gY9uYNgCYUfgpElC2MOPPK5EuzyCVuubTXsnY20j7rhemvy-oapmWgkVUtyI662m_Y0f0GmkFwwNa3unNHJwYo8gG8DPIeT2AzReFIsnhikBKcguurNsEi5_NtW4kai3jozILvkEu1BDIVK5cBftSHu8xt4AJvc1H1lfihnHtWf4Z16vPYwkBxKRw8z17ptcOY4kxAzxyoTzZhe5j0PiPcL6mpb5UwraryzxvNaQxuOmuPr30Fsq2NX9C3fTB4NEUzcCHPAGdMgMyGV0yMJya1dINeL6dOBMY_0Thvbak833B3hqdd1lKp5PCoDYMwcYX20GGQEJ4RuDBC36GutBnRk4dk0E8i1_dnqo_UVmcVFdWsA5drEVTh5mBDIVzMN_GD2Dc7hvUiMiUsO0oKmAWZAdKuTXaRXwkfBR2ySS313jTlMe5dV6bpnj1EOM8UMfWGQ" xr:uid="{00000000-0004-0000-0300-000000000000}"/>
    <hyperlink ref="L2" r:id="rId2" display="https://www.contratos.gov.co/consultas/detalleProceso.do?numConstancia=15-1-151661&amp;g-recaptcha-response=03AGdBq27ZddzNQK4ZFLTtYm9_TG2h_nxZO1Y-1FdgOKeUzRtSYN05gY9uYNgCYUfgpElC2MOPPK5EuzyCVuubTXsnY20j7rhemvy-oapmWgkVUtyI662m_Y0f0GmkFwwNa3unNHJwYo8gG8DPIeT2AzReFIsnhikBKcguurNsEi5_NtW4kai3jozILvkEu1BDIVK5cBftSHu8xt4AJvc1H1lfihnHtWf4Z16vPYwkBxKRw8z17ptcOY4kxAzxyoTzZhe5j0PiPcL6mpb5UwraryzxvNaQxuOmuPr30Fsq2NX9C3fTB4NEUzcCHPAGdMgMyGV0yMJya1dINeL6dOBMY_0Thvbak833B3hqdd1lKp5PCoDYMwcYX20GGQEJ4RuDBC36GutBnRk4dk0E8i1_dnqo_UVmcVFdWsA5drEVTh5mBDIVzMN_GD2Dc7hvUiMiUsO0oKmAWZAdKuTXaRXwkfBR2ySS313jTlMe5dV6bpnj1EOM8UMfWGQ" xr:uid="{00000000-0004-0000-0300-000001000000}"/>
    <hyperlink ref="K3" r:id="rId3" display="https://www.contratos.gov.co/consultas/detalleProceso.do?numConstancia=15-15-4358464&amp;g-recaptcha-response=03AGdBq261ENJlmg8z31klccpQQXe-Yecszhob6aYrQRvx5gts_6yK5OyG08JK2S63PqsSQasSGbz5Z6rCysWQ8kXnh-ryYiRILNChFVZ6eOFHy91LsDWoN635uQ_VeGk15Y7grcTSyrzYfWqygDEc9_pBu9uJPqOKFY2eO8yTSOZFzsuxjvfVTHcZqma0pYsJlRTu-pNrb1sHV76ims80_FdSKhkhojv2zN7uOOYEL_bFyUNz6uOwuaMKLbtTQifGLzkglPPh-Tk3o0-4j7wuOfNmipmyR5cJk-sKd1gyEThJ59wuBTNM8dgbqQd_GT3CGlNRMAym21vsFoLu-7y8WLZPbqYe64Sv5TGsBc7c8nCmSqNXl4FwvV7RBs5RC-UV8k5gAiLJEOZnrw76uuPZYOsu6dkl7EUo7nKTNH4GFzAwGmpfKlK82i8UBSouqqKm3OXNAWntR5xDSVEEG9z39DW4rMs8TQ_SIw" xr:uid="{00000000-0004-0000-0300-000002000000}"/>
    <hyperlink ref="L3" r:id="rId4" display="https://www.contratos.gov.co/consultas/detalleProceso.do?numConstancia=15-15-4358464&amp;g-recaptcha-response=03AGdBq261ENJlmg8z31klccpQQXe-Yecszhob6aYrQRvx5gts_6yK5OyG08JK2S63PqsSQasSGbz5Z6rCysWQ8kXnh-ryYiRILNChFVZ6eOFHy91LsDWoN635uQ_VeGk15Y7grcTSyrzYfWqygDEc9_pBu9uJPqOKFY2eO8yTSOZFzsuxjvfVTHcZqma0pYsJlRTu-pNrb1sHV76ims80_FdSKhkhojv2zN7uOOYEL_bFyUNz6uOwuaMKLbtTQifGLzkglPPh-Tk3o0-4j7wuOfNmipmyR5cJk-sKd1gyEThJ59wuBTNM8dgbqQd_GT3CGlNRMAym21vsFoLu-7y8WLZPbqYe64Sv5TGsBc7c8nCmSqNXl4FwvV7RBs5RC-UV8k5gAiLJEOZnrw76uuPZYOsu6dkl7EUo7nKTNH4GFzAwGmpfKlK82i8UBSouqqKm3OXNAWntR5xDSVEEG9z39DW4rMs8TQ_SIw" xr:uid="{00000000-0004-0000-0300-000003000000}"/>
  </hyperlinks>
  <pageMargins left="0.7" right="0.7" top="0.75" bottom="0.75" header="0" footer="0"/>
  <pageSetup orientation="landscape"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
  <sheetViews>
    <sheetView topLeftCell="A2" zoomScale="80" zoomScaleNormal="80" workbookViewId="0">
      <pane xSplit="1" topLeftCell="B1" activePane="topRight" state="frozen"/>
      <selection pane="topRight" activeCell="A4" sqref="A4"/>
      <selection activeCell="A4" sqref="A4"/>
    </sheetView>
  </sheetViews>
  <sheetFormatPr defaultColWidth="9.140625" defaultRowHeight="21"/>
  <cols>
    <col min="1" max="1" width="14.7109375" style="29" customWidth="1"/>
    <col min="2" max="2" width="31.42578125" style="12" bestFit="1" customWidth="1"/>
    <col min="3" max="3" width="55.42578125" style="12" customWidth="1"/>
    <col min="4" max="4" width="23.140625" customWidth="1"/>
    <col min="5" max="5" width="21" style="12" bestFit="1" customWidth="1"/>
    <col min="6" max="6" width="25.42578125" customWidth="1"/>
    <col min="7" max="7" width="46.28515625" customWidth="1"/>
    <col min="8" max="8" width="16" style="12" customWidth="1"/>
    <col min="9" max="9" width="23" customWidth="1"/>
    <col min="10" max="10" width="22.42578125" style="12" customWidth="1"/>
    <col min="11" max="11" width="24" style="12" customWidth="1"/>
    <col min="12" max="13" width="20" style="12" customWidth="1"/>
    <col min="14" max="14" width="23.28515625" style="12" customWidth="1"/>
    <col min="15" max="15" width="22.28515625" style="12" customWidth="1"/>
    <col min="16" max="16" width="35.85546875" style="12" customWidth="1"/>
    <col min="17" max="17" width="21.42578125" style="12" customWidth="1"/>
    <col min="18" max="18" width="20.28515625" style="12" customWidth="1"/>
    <col min="19" max="19" width="51.42578125" style="12" customWidth="1"/>
    <col min="20" max="20" width="32.42578125" style="14" customWidth="1"/>
    <col min="21" max="21" width="21.42578125" style="14" customWidth="1"/>
    <col min="22" max="22" width="54.42578125" style="14" customWidth="1"/>
    <col min="23" max="23" width="41.85546875" style="14" customWidth="1"/>
    <col min="24" max="24" width="30.7109375" style="14" customWidth="1"/>
    <col min="25" max="25" width="59" style="14" customWidth="1"/>
    <col min="26" max="26" width="51.42578125" style="14" bestFit="1" customWidth="1"/>
    <col min="27" max="27" width="51.42578125" style="14" customWidth="1"/>
    <col min="28" max="28" width="53.42578125" style="14" customWidth="1"/>
    <col min="29" max="29" width="32.7109375" style="27" bestFit="1" customWidth="1"/>
    <col min="30" max="30" width="32.7109375" style="27" customWidth="1"/>
    <col min="31" max="31" width="45.28515625" style="14" customWidth="1"/>
    <col min="32" max="32" width="41.85546875" style="14" customWidth="1"/>
    <col min="33" max="33" width="37.42578125" style="14" bestFit="1" customWidth="1"/>
    <col min="34" max="35" width="37.42578125" style="14" customWidth="1"/>
    <col min="36" max="36" width="48" style="14" customWidth="1"/>
    <col min="37" max="37" width="41" style="14" customWidth="1"/>
    <col min="38" max="38" width="20.28515625" style="19" customWidth="1"/>
    <col min="39" max="39" width="23.42578125" hidden="1" customWidth="1"/>
    <col min="40" max="40" width="19.140625" style="14" hidden="1" customWidth="1"/>
    <col min="41" max="41" width="24.28515625" style="28" hidden="1" customWidth="1"/>
    <col min="42" max="44" width="20" style="14" hidden="1" customWidth="1"/>
    <col min="45" max="45" width="25" style="14" customWidth="1"/>
    <col min="46" max="46" width="37.42578125" style="14" customWidth="1"/>
    <col min="47" max="47" width="113.7109375" style="14" customWidth="1"/>
    <col min="48" max="48" width="21.7109375" style="19" hidden="1" customWidth="1"/>
    <col min="49" max="49" width="129" style="14" customWidth="1"/>
    <col min="50" max="50" width="145.28515625" style="14" customWidth="1"/>
    <col min="51" max="51" width="19" style="14" customWidth="1"/>
    <col min="52" max="52" width="12.85546875" style="12" customWidth="1"/>
    <col min="53" max="53" width="9.140625" style="12"/>
    <col min="54" max="54" width="26.42578125" style="12" bestFit="1" customWidth="1"/>
    <col min="55" max="55" width="22.42578125" style="12" customWidth="1"/>
    <col min="56" max="16384" width="9.140625" style="12"/>
  </cols>
  <sheetData>
    <row r="1" spans="1:48" s="523" customFormat="1" ht="69" customHeight="1" thickBot="1">
      <c r="A1" s="536" t="s">
        <v>0</v>
      </c>
      <c r="B1" s="537" t="s">
        <v>2</v>
      </c>
      <c r="C1" s="537" t="s">
        <v>3</v>
      </c>
      <c r="D1" s="537" t="s">
        <v>4</v>
      </c>
      <c r="E1" s="537" t="s">
        <v>5</v>
      </c>
      <c r="F1" s="537" t="s">
        <v>6</v>
      </c>
      <c r="G1" s="537" t="s">
        <v>7</v>
      </c>
      <c r="H1" s="538" t="s">
        <v>8</v>
      </c>
      <c r="I1" s="538" t="s">
        <v>9</v>
      </c>
      <c r="J1" s="537" t="s">
        <v>10</v>
      </c>
      <c r="K1" s="514" t="s">
        <v>11</v>
      </c>
      <c r="L1" s="514" t="s">
        <v>12</v>
      </c>
      <c r="M1" s="514" t="s">
        <v>13</v>
      </c>
      <c r="N1" s="512" t="s">
        <v>14</v>
      </c>
      <c r="O1" s="512" t="s">
        <v>15</v>
      </c>
      <c r="P1" s="512" t="s">
        <v>16</v>
      </c>
      <c r="Q1" s="512" t="s">
        <v>17</v>
      </c>
      <c r="R1" s="512" t="s">
        <v>18</v>
      </c>
      <c r="S1" s="513" t="s">
        <v>19</v>
      </c>
      <c r="T1" s="513" t="s">
        <v>20</v>
      </c>
      <c r="U1" s="513" t="s">
        <v>21</v>
      </c>
      <c r="V1" s="542" t="s">
        <v>22</v>
      </c>
      <c r="W1" s="542" t="s">
        <v>92</v>
      </c>
      <c r="X1" s="543" t="s">
        <v>93</v>
      </c>
      <c r="Y1" s="543" t="s">
        <v>149</v>
      </c>
      <c r="Z1" s="543" t="s">
        <v>94</v>
      </c>
      <c r="AA1" s="514" t="s">
        <v>23</v>
      </c>
      <c r="AB1" s="514" t="s">
        <v>150</v>
      </c>
      <c r="AC1" s="514" t="s">
        <v>24</v>
      </c>
      <c r="AD1" s="514" t="s">
        <v>25</v>
      </c>
      <c r="AE1" s="514" t="s">
        <v>95</v>
      </c>
      <c r="AF1" s="514" t="s">
        <v>27</v>
      </c>
      <c r="AG1" s="514" t="s">
        <v>28</v>
      </c>
      <c r="AH1" s="515" t="s">
        <v>29</v>
      </c>
      <c r="AI1" s="514" t="s">
        <v>151</v>
      </c>
      <c r="AJ1" s="524" t="s">
        <v>31</v>
      </c>
      <c r="AK1" s="516" t="s">
        <v>32</v>
      </c>
      <c r="AL1" s="517" t="s">
        <v>98</v>
      </c>
      <c r="AM1" s="518" t="s">
        <v>99</v>
      </c>
      <c r="AN1" s="518" t="s">
        <v>100</v>
      </c>
      <c r="AO1" s="519" t="s">
        <v>101</v>
      </c>
      <c r="AP1" s="520" t="s">
        <v>35</v>
      </c>
      <c r="AQ1" s="520" t="s">
        <v>102</v>
      </c>
      <c r="AR1" s="520" t="s">
        <v>103</v>
      </c>
      <c r="AS1" s="521" t="s">
        <v>33</v>
      </c>
      <c r="AT1" s="522" t="s">
        <v>104</v>
      </c>
      <c r="AU1" s="615" t="s">
        <v>105</v>
      </c>
      <c r="AV1" s="525" t="s">
        <v>75</v>
      </c>
    </row>
    <row r="2" spans="1:48" ht="238.5" customHeight="1" thickBot="1">
      <c r="A2" s="508" t="s">
        <v>152</v>
      </c>
      <c r="B2" s="69" t="s">
        <v>119</v>
      </c>
      <c r="C2" s="69" t="s">
        <v>153</v>
      </c>
      <c r="D2" s="69" t="s">
        <v>154</v>
      </c>
      <c r="E2" s="69" t="s">
        <v>122</v>
      </c>
      <c r="F2" s="69" t="s">
        <v>123</v>
      </c>
      <c r="G2" s="76" t="s">
        <v>155</v>
      </c>
      <c r="H2" s="70" t="s">
        <v>44</v>
      </c>
      <c r="I2" s="71" t="s">
        <v>44</v>
      </c>
      <c r="J2" s="531" t="s">
        <v>125</v>
      </c>
      <c r="K2" s="643" t="s">
        <v>156</v>
      </c>
      <c r="L2" s="644" t="s">
        <v>156</v>
      </c>
      <c r="M2" s="532">
        <v>42634</v>
      </c>
      <c r="N2" s="533">
        <v>42711</v>
      </c>
      <c r="O2" s="531" t="s">
        <v>47</v>
      </c>
      <c r="P2" s="73">
        <v>42745</v>
      </c>
      <c r="Q2" s="79">
        <v>7</v>
      </c>
      <c r="R2" s="75">
        <v>42956</v>
      </c>
      <c r="S2" s="774" t="s">
        <v>157</v>
      </c>
      <c r="T2" s="75">
        <v>42986</v>
      </c>
      <c r="U2" s="75" t="str">
        <f ca="1">++IF((TCONTROL11[[#This Row],[FECHA DE TERMINACION FINAL ]]-TODAY())&lt;=0,"TERMINADO",IF(AND((TCONTROL11[[#This Row],[FECHA DE TERMINACION FINAL ]]-TODAY())&gt;0,(TCONTROL11[[#This Row],[FECHA DE TERMINACION FINAL ]]-TODAY())&lt;15),"ALERTA","OK"))</f>
        <v>TERMINADO</v>
      </c>
      <c r="V2" s="544" t="s">
        <v>158</v>
      </c>
      <c r="W2" s="544" t="s">
        <v>159</v>
      </c>
      <c r="X2" s="545">
        <v>44836</v>
      </c>
      <c r="Y2" s="570" t="s">
        <v>160</v>
      </c>
      <c r="Z2" s="546" t="s">
        <v>161</v>
      </c>
      <c r="AA2" s="292">
        <v>4831243965</v>
      </c>
      <c r="AB2" s="292">
        <v>138617360</v>
      </c>
      <c r="AC2" s="76" t="s">
        <v>44</v>
      </c>
      <c r="AD2" s="77">
        <f>+TCONTROL11[[#This Row],[INVERSIÓN PUBLICADOS
(Valor Inicial)]]+TCONTROL11[[#This Row],[PAGO MAYORES CANTIDADES ]]</f>
        <v>4969861325</v>
      </c>
      <c r="AE2" s="526">
        <v>1</v>
      </c>
      <c r="AF2" s="78">
        <v>1</v>
      </c>
      <c r="AG2" s="589" t="s">
        <v>162</v>
      </c>
      <c r="AH2" s="678" t="s">
        <v>163</v>
      </c>
      <c r="AI2" s="613">
        <f>123700866+1068137254+359001197+1056783643+659187423+804687662+544098911+354264369</f>
        <v>4969861325</v>
      </c>
      <c r="AJ2" s="614">
        <v>0</v>
      </c>
      <c r="AK2" s="610">
        <v>0</v>
      </c>
      <c r="AL2" s="79">
        <v>12520</v>
      </c>
      <c r="AM2" s="240"/>
      <c r="AN2" s="240"/>
      <c r="AO2" s="439"/>
      <c r="AP2" s="240"/>
      <c r="AQ2" s="240"/>
      <c r="AR2" s="240"/>
      <c r="AS2" s="497">
        <v>43095</v>
      </c>
      <c r="AT2" s="510" t="s">
        <v>164</v>
      </c>
      <c r="AU2" s="510"/>
      <c r="AV2" s="511"/>
    </row>
    <row r="3" spans="1:48" ht="186" customHeight="1">
      <c r="A3" s="49" t="s">
        <v>165</v>
      </c>
      <c r="B3" s="498" t="s">
        <v>137</v>
      </c>
      <c r="C3" s="82" t="s">
        <v>166</v>
      </c>
      <c r="D3" s="499" t="s">
        <v>167</v>
      </c>
      <c r="E3" s="69" t="s">
        <v>122</v>
      </c>
      <c r="F3" s="69" t="s">
        <v>123</v>
      </c>
      <c r="G3" s="82" t="s">
        <v>168</v>
      </c>
      <c r="H3" s="70" t="s">
        <v>44</v>
      </c>
      <c r="I3" s="71" t="s">
        <v>44</v>
      </c>
      <c r="J3" s="535" t="s">
        <v>125</v>
      </c>
      <c r="K3" s="688" t="s">
        <v>169</v>
      </c>
      <c r="L3" s="689" t="s">
        <v>169</v>
      </c>
      <c r="M3" s="530">
        <v>42670</v>
      </c>
      <c r="N3" s="534">
        <v>27</v>
      </c>
      <c r="O3" s="401" t="s">
        <v>47</v>
      </c>
      <c r="P3" s="509">
        <v>42745</v>
      </c>
      <c r="Q3" s="90">
        <v>0</v>
      </c>
      <c r="R3" s="75">
        <v>42987</v>
      </c>
      <c r="S3" s="93" t="s">
        <v>170</v>
      </c>
      <c r="T3" s="86">
        <v>43017</v>
      </c>
      <c r="U3" s="497" t="str">
        <f ca="1">++IF((TCONTROL11[[#This Row],[FECHA DE TERMINACION FINAL ]]-TODAY())&lt;=0,"TERMINADO",IF(AND((TCONTROL11[[#This Row],[FECHA DE TERMINACION FINAL ]]-TODAY())&gt;0,(TCONTROL11[[#This Row],[FECHA DE TERMINACION FINAL ]]-TODAY())&lt;15),"ALERTA","OK"))</f>
        <v>TERMINADO</v>
      </c>
      <c r="V3" s="547" t="s">
        <v>171</v>
      </c>
      <c r="W3" s="547" t="s">
        <v>172</v>
      </c>
      <c r="X3" s="548" t="s">
        <v>145</v>
      </c>
      <c r="Y3" s="545" t="s">
        <v>145</v>
      </c>
      <c r="Z3" s="679" t="s">
        <v>173</v>
      </c>
      <c r="AA3" s="504">
        <v>475502560</v>
      </c>
      <c r="AB3" s="616" t="s">
        <v>44</v>
      </c>
      <c r="AC3" s="504">
        <v>41400400</v>
      </c>
      <c r="AD3" s="504">
        <f>+TCONTROL11[[#This Row],[INVERSIÓN PUBLICADOS
(Valor Inicial)]]+TCONTROL11[[#This Row],[ADICIONES]]</f>
        <v>516902960</v>
      </c>
      <c r="AE3" s="526">
        <v>1</v>
      </c>
      <c r="AF3" s="78">
        <v>1</v>
      </c>
      <c r="AG3" s="590" t="s">
        <v>174</v>
      </c>
      <c r="AH3" s="588" t="s">
        <v>175</v>
      </c>
      <c r="AI3" s="612">
        <f>71325384+118875640+142650768+142650768+41400000</f>
        <v>516902560</v>
      </c>
      <c r="AJ3" s="611">
        <v>0</v>
      </c>
      <c r="AK3" s="610">
        <v>0</v>
      </c>
      <c r="AL3" s="79">
        <v>12520</v>
      </c>
      <c r="AM3" s="86"/>
      <c r="AN3" s="86"/>
      <c r="AO3" s="497"/>
      <c r="AP3" s="86"/>
      <c r="AQ3" s="86"/>
      <c r="AR3" s="86"/>
      <c r="AS3" s="86">
        <v>43096</v>
      </c>
      <c r="AT3" s="82" t="s">
        <v>164</v>
      </c>
      <c r="AU3" s="505"/>
      <c r="AV3" s="527"/>
    </row>
  </sheetData>
  <conditionalFormatting sqref="U1:U3 X16:X1048576">
    <cfRule type="containsText" dxfId="218" priority="1" operator="containsText" text="ALERTA">
      <formula>NOT(ISERROR(SEARCH("ALERTA",U1)))</formula>
    </cfRule>
  </conditionalFormatting>
  <hyperlinks>
    <hyperlink ref="K2" r:id="rId1" xr:uid="{00000000-0004-0000-0200-000000000000}"/>
    <hyperlink ref="L2" r:id="rId2" xr:uid="{00000000-0004-0000-0200-000001000000}"/>
    <hyperlink ref="K3" r:id="rId3" xr:uid="{00000000-0004-0000-0200-000002000000}"/>
    <hyperlink ref="L3" r:id="rId4" xr:uid="{00000000-0004-0000-0200-000003000000}"/>
  </hyperlinks>
  <pageMargins left="0.7" right="0.7" top="0.75" bottom="0.75" header="0" footer="0"/>
  <pageSetup orientation="landscape" r:id="rId5"/>
  <tableParts count="1">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7"/>
  <sheetViews>
    <sheetView zoomScale="80" zoomScaleNormal="80" workbookViewId="0">
      <pane ySplit="1" topLeftCell="A6" activePane="bottomLeft" state="frozen"/>
      <selection pane="bottomLeft" activeCell="M7" sqref="M7"/>
      <selection activeCell="A4" sqref="A4"/>
    </sheetView>
  </sheetViews>
  <sheetFormatPr defaultColWidth="9.140625" defaultRowHeight="21"/>
  <cols>
    <col min="1" max="1" width="14.7109375" style="29" customWidth="1"/>
    <col min="2" max="2" width="31.42578125" style="12" customWidth="1"/>
    <col min="3" max="3" width="51.42578125" style="12" bestFit="1" customWidth="1"/>
    <col min="4" max="4" width="23.140625" customWidth="1"/>
    <col min="5" max="5" width="21" style="12" bestFit="1" customWidth="1"/>
    <col min="6" max="6" width="25.42578125" customWidth="1"/>
    <col min="7" max="7" width="46.28515625" customWidth="1"/>
    <col min="8" max="8" width="34" customWidth="1"/>
    <col min="9" max="9" width="16" style="12" customWidth="1"/>
    <col min="10" max="10" width="23" customWidth="1"/>
    <col min="11" max="11" width="22.42578125" style="12" customWidth="1"/>
    <col min="12" max="12" width="24" style="12" customWidth="1"/>
    <col min="13" max="13" width="20" style="12" customWidth="1"/>
    <col min="14" max="14" width="35.140625" style="12" customWidth="1"/>
    <col min="15" max="15" width="35.42578125" style="12" customWidth="1"/>
    <col min="16" max="16" width="30.28515625" style="12" customWidth="1"/>
    <col min="17" max="17" width="40.140625" style="12" customWidth="1"/>
    <col min="18" max="18" width="28.7109375" style="12" customWidth="1"/>
    <col min="19" max="19" width="37.42578125" style="12" customWidth="1"/>
    <col min="20" max="20" width="59.42578125" style="12" customWidth="1"/>
    <col min="21" max="21" width="32.42578125" style="14" customWidth="1"/>
    <col min="22" max="22" width="36.28515625" style="14" customWidth="1"/>
    <col min="23" max="23" width="50" style="14" customWidth="1"/>
    <col min="24" max="24" width="58.85546875" style="14" customWidth="1"/>
    <col min="25" max="25" width="35.7109375" style="14" customWidth="1"/>
    <col min="26" max="26" width="50.85546875" style="14" customWidth="1"/>
    <col min="27" max="27" width="20.42578125" style="14" customWidth="1"/>
    <col min="28" max="28" width="40" style="14" customWidth="1"/>
    <col min="29" max="29" width="25" style="14" customWidth="1"/>
    <col min="30" max="30" width="21.42578125" style="27" customWidth="1"/>
    <col min="31" max="31" width="24.42578125" style="14" customWidth="1"/>
    <col min="32" max="32" width="44.42578125" style="14" customWidth="1"/>
    <col min="33" max="33" width="37.42578125" style="14" bestFit="1" customWidth="1"/>
    <col min="34" max="34" width="37.42578125" style="14" customWidth="1"/>
    <col min="35" max="35" width="29" style="14" customWidth="1"/>
    <col min="36" max="36" width="27" style="14" customWidth="1"/>
    <col min="37" max="37" width="29.7109375" style="14" customWidth="1"/>
    <col min="38" max="38" width="26" style="14" customWidth="1"/>
    <col min="39" max="39" width="26.85546875" style="19" hidden="1" customWidth="1"/>
    <col min="40" max="40" width="23.42578125" hidden="1" customWidth="1"/>
    <col min="41" max="41" width="19.140625" style="14" hidden="1" customWidth="1"/>
    <col min="42" max="42" width="24.28515625" style="28" hidden="1" customWidth="1"/>
    <col min="43" max="43" width="20" style="14" hidden="1" customWidth="1"/>
    <col min="44" max="44" width="11.42578125" style="14" hidden="1" customWidth="1"/>
    <col min="45" max="45" width="36.85546875" style="14" customWidth="1"/>
    <col min="46" max="46" width="37.42578125" style="14" hidden="1" customWidth="1"/>
    <col min="47" max="47" width="52.28515625" style="14" customWidth="1"/>
    <col min="48" max="48" width="21.7109375" style="19" bestFit="1" customWidth="1"/>
    <col min="49" max="49" width="129" style="14" customWidth="1"/>
    <col min="50" max="50" width="145.28515625" style="14" customWidth="1"/>
    <col min="51" max="51" width="19" style="14" customWidth="1"/>
    <col min="52" max="52" width="33.42578125" style="12" customWidth="1"/>
    <col min="53" max="53" width="14.42578125" style="12"/>
    <col min="54" max="54" width="26.42578125" style="12" bestFit="1" customWidth="1"/>
    <col min="55" max="55" width="22.42578125" style="12" customWidth="1"/>
    <col min="56" max="16384" width="9.140625" style="12"/>
  </cols>
  <sheetData>
    <row r="1" spans="1:52" s="13" customFormat="1" ht="66.75" customHeight="1">
      <c r="A1" s="459" t="s">
        <v>0</v>
      </c>
      <c r="B1" s="460" t="s">
        <v>2</v>
      </c>
      <c r="C1" s="460" t="s">
        <v>3</v>
      </c>
      <c r="D1" s="460" t="s">
        <v>4</v>
      </c>
      <c r="E1" s="460" t="s">
        <v>5</v>
      </c>
      <c r="F1" s="460" t="s">
        <v>6</v>
      </c>
      <c r="G1" s="460" t="s">
        <v>7</v>
      </c>
      <c r="H1" s="31" t="s">
        <v>176</v>
      </c>
      <c r="I1" s="32" t="s">
        <v>8</v>
      </c>
      <c r="J1" s="32" t="s">
        <v>9</v>
      </c>
      <c r="K1" s="31" t="s">
        <v>10</v>
      </c>
      <c r="L1" s="33" t="s">
        <v>11</v>
      </c>
      <c r="M1" s="690" t="s">
        <v>12</v>
      </c>
      <c r="N1" s="33" t="s">
        <v>13</v>
      </c>
      <c r="O1" s="34" t="s">
        <v>14</v>
      </c>
      <c r="P1" s="34" t="s">
        <v>15</v>
      </c>
      <c r="Q1" s="34" t="s">
        <v>16</v>
      </c>
      <c r="R1" s="34" t="s">
        <v>17</v>
      </c>
      <c r="S1" s="34" t="s">
        <v>18</v>
      </c>
      <c r="T1" s="35" t="s">
        <v>19</v>
      </c>
      <c r="U1" s="35" t="s">
        <v>177</v>
      </c>
      <c r="V1" s="35" t="s">
        <v>21</v>
      </c>
      <c r="W1" s="579" t="s">
        <v>22</v>
      </c>
      <c r="X1" s="579" t="s">
        <v>178</v>
      </c>
      <c r="Y1" s="579" t="s">
        <v>93</v>
      </c>
      <c r="Z1" s="579" t="s">
        <v>94</v>
      </c>
      <c r="AA1" s="579" t="s">
        <v>149</v>
      </c>
      <c r="AB1" s="38" t="s">
        <v>23</v>
      </c>
      <c r="AC1" s="38" t="s">
        <v>24</v>
      </c>
      <c r="AD1" s="38" t="s">
        <v>25</v>
      </c>
      <c r="AE1" s="38" t="s">
        <v>27</v>
      </c>
      <c r="AF1" s="38" t="s">
        <v>28</v>
      </c>
      <c r="AG1" s="39" t="s">
        <v>29</v>
      </c>
      <c r="AH1" s="316" t="s">
        <v>179</v>
      </c>
      <c r="AI1" s="315" t="s">
        <v>31</v>
      </c>
      <c r="AJ1" s="40" t="s">
        <v>32</v>
      </c>
      <c r="AK1" s="45" t="s">
        <v>33</v>
      </c>
      <c r="AL1" s="41" t="s">
        <v>98</v>
      </c>
      <c r="AM1" s="42" t="s">
        <v>99</v>
      </c>
      <c r="AN1" s="42" t="s">
        <v>100</v>
      </c>
      <c r="AO1" s="43" t="s">
        <v>101</v>
      </c>
      <c r="AP1" s="44" t="s">
        <v>35</v>
      </c>
      <c r="AQ1" s="44" t="s">
        <v>102</v>
      </c>
      <c r="AR1" s="44" t="s">
        <v>103</v>
      </c>
      <c r="AS1" s="46" t="s">
        <v>104</v>
      </c>
      <c r="AT1" s="186" t="s">
        <v>105</v>
      </c>
      <c r="AU1" s="693" t="s">
        <v>75</v>
      </c>
      <c r="AV1" s="12"/>
      <c r="AW1" s="12"/>
      <c r="AX1" s="12"/>
      <c r="AY1" s="12"/>
      <c r="AZ1" s="12"/>
    </row>
    <row r="2" spans="1:52" ht="308.25" customHeight="1">
      <c r="A2" s="321" t="s">
        <v>180</v>
      </c>
      <c r="B2" s="322" t="s">
        <v>108</v>
      </c>
      <c r="C2" s="322" t="s">
        <v>181</v>
      </c>
      <c r="D2" s="403" t="s">
        <v>182</v>
      </c>
      <c r="E2" s="322" t="s">
        <v>183</v>
      </c>
      <c r="F2" s="322" t="s">
        <v>184</v>
      </c>
      <c r="G2" s="720" t="s">
        <v>185</v>
      </c>
      <c r="H2" s="399" t="s">
        <v>186</v>
      </c>
      <c r="I2" s="52" t="s">
        <v>44</v>
      </c>
      <c r="J2" s="106" t="s">
        <v>44</v>
      </c>
      <c r="K2" s="50" t="s">
        <v>47</v>
      </c>
      <c r="L2" s="925" t="s">
        <v>187</v>
      </c>
      <c r="M2" s="1091" t="s">
        <v>188</v>
      </c>
      <c r="N2" s="325">
        <v>43038</v>
      </c>
      <c r="O2" s="325">
        <v>43097</v>
      </c>
      <c r="P2" s="322" t="s">
        <v>47</v>
      </c>
      <c r="Q2" s="325">
        <v>43140</v>
      </c>
      <c r="R2" s="404">
        <v>6</v>
      </c>
      <c r="S2" s="326">
        <v>43320</v>
      </c>
      <c r="T2" s="998" t="s">
        <v>189</v>
      </c>
      <c r="U2" s="455">
        <v>43449</v>
      </c>
      <c r="V2" s="585" t="str">
        <f ca="1">++IF((TCONTROL[[#This Row],[FECHA DE TERMINACIÓN FINAL ]]-TODAY())&lt;=0,"TERMINADO",IF(AND((TCONTROL[[#This Row],[FECHA DE TERMINACIÓN FINAL ]]-TODAY())&gt;0,(TCONTROL[[#This Row],[FECHA DE TERMINACIÓN FINAL ]]-TODAY())&lt;15),"ALERTA","OK"))</f>
        <v>TERMINADO</v>
      </c>
      <c r="W2" s="551" t="s">
        <v>190</v>
      </c>
      <c r="X2" s="551" t="s">
        <v>191</v>
      </c>
      <c r="Y2" s="552">
        <v>45321</v>
      </c>
      <c r="Z2" s="680" t="s">
        <v>192</v>
      </c>
      <c r="AA2" s="580" t="s">
        <v>160</v>
      </c>
      <c r="AB2" s="571">
        <v>1879393996</v>
      </c>
      <c r="AC2" s="407">
        <v>0</v>
      </c>
      <c r="AD2" s="408">
        <f>+TCONTROL[[#This Row],[INVERSIÓN PUBLICADOS
(Valor Inicial)]]+TCONTROL[[#This Row],[ADICIONES]]</f>
        <v>1879393996</v>
      </c>
      <c r="AE2" s="380">
        <v>1</v>
      </c>
      <c r="AF2" s="380" t="s">
        <v>193</v>
      </c>
      <c r="AG2" s="406" t="s">
        <v>194</v>
      </c>
      <c r="AH2" s="621">
        <f>52634883+387856687+669001288+291186048+455172387</f>
        <v>1855851293</v>
      </c>
      <c r="AI2" s="593">
        <f>+TCONTROL[[#This Row],[TOTAL PAGOS REALIZADOS]]/TCONTROL[[#This Row],[VALOR TOTAL ]]</f>
        <v>0.98747324773298895</v>
      </c>
      <c r="AJ2" s="405">
        <f>+TCONTROL[[#This Row],[VALOR TOTAL ]]-TCONTROL[[#This Row],[TOTAL PAGOS REALIZADOS]]</f>
        <v>23542703</v>
      </c>
      <c r="AK2" s="409">
        <v>43670</v>
      </c>
      <c r="AL2" s="795">
        <v>15959</v>
      </c>
      <c r="AM2" s="215"/>
      <c r="AN2" s="215"/>
      <c r="AO2" s="317"/>
      <c r="AP2" s="215"/>
      <c r="AQ2" s="215"/>
      <c r="AR2" s="215"/>
      <c r="AS2" s="626" t="s">
        <v>195</v>
      </c>
      <c r="AT2" s="219"/>
      <c r="AU2" s="1184"/>
      <c r="AV2" s="12"/>
      <c r="AW2" s="12"/>
      <c r="AX2" s="12"/>
      <c r="AY2" s="12"/>
    </row>
    <row r="3" spans="1:52" ht="299.25" customHeight="1">
      <c r="A3" s="375" t="s">
        <v>196</v>
      </c>
      <c r="B3" s="376" t="s">
        <v>137</v>
      </c>
      <c r="C3" s="328" t="s">
        <v>197</v>
      </c>
      <c r="D3" s="410" t="s">
        <v>198</v>
      </c>
      <c r="E3" s="376" t="s">
        <v>183</v>
      </c>
      <c r="F3" s="376" t="s">
        <v>184</v>
      </c>
      <c r="G3" s="999" t="s">
        <v>199</v>
      </c>
      <c r="H3" s="760" t="s">
        <v>200</v>
      </c>
      <c r="I3" s="411" t="s">
        <v>44</v>
      </c>
      <c r="J3" s="412" t="s">
        <v>44</v>
      </c>
      <c r="K3" s="376" t="s">
        <v>47</v>
      </c>
      <c r="L3" s="414" t="s">
        <v>201</v>
      </c>
      <c r="M3" s="1090" t="s">
        <v>202</v>
      </c>
      <c r="N3" s="413">
        <v>43063</v>
      </c>
      <c r="O3" s="413">
        <v>43097</v>
      </c>
      <c r="P3" s="376" t="s">
        <v>47</v>
      </c>
      <c r="Q3" s="415">
        <v>43140</v>
      </c>
      <c r="R3" s="393">
        <v>6</v>
      </c>
      <c r="S3" s="416">
        <v>43320</v>
      </c>
      <c r="T3" s="1000" t="s">
        <v>203</v>
      </c>
      <c r="U3" s="582">
        <v>43449</v>
      </c>
      <c r="V3" s="582" t="str">
        <f ca="1">++IF((TCONTROL[[#This Row],[FECHA DE TERMINACIÓN FINAL ]]-TODAY())&lt;=0,"TERMINADO",IF(AND((TCONTROL[[#This Row],[FECHA DE TERMINACIÓN FINAL ]]-TODAY())&gt;0,(TCONTROL[[#This Row],[FECHA DE TERMINACIÓN FINAL ]]-TODAY())&lt;15),"ALERTA","OK"))</f>
        <v>TERMINADO</v>
      </c>
      <c r="W3" s="681" t="s">
        <v>204</v>
      </c>
      <c r="X3" s="583"/>
      <c r="Y3" s="574"/>
      <c r="Z3" s="584"/>
      <c r="AA3" s="574" t="s">
        <v>145</v>
      </c>
      <c r="AB3" s="617">
        <v>187936700</v>
      </c>
      <c r="AC3" s="618">
        <v>62645566</v>
      </c>
      <c r="AD3" s="619">
        <f>+TCONTROL[[#This Row],[INVERSIÓN PUBLICADOS
(Valor Inicial)]]+TCONTROL[[#This Row],[ADICIONES]]</f>
        <v>250582266</v>
      </c>
      <c r="AE3" s="266">
        <v>1</v>
      </c>
      <c r="AF3" s="266" t="s">
        <v>205</v>
      </c>
      <c r="AG3" s="623" t="s">
        <v>206</v>
      </c>
      <c r="AH3" s="620">
        <f>31322783+31322783+31322783+31322783+31322783+31322783+31322781+31322785</f>
        <v>250582264</v>
      </c>
      <c r="AI3" s="624">
        <f>+TCONTROL[[#This Row],[TOTAL PAGOS REALIZADOS]]/TCONTROL[[#This Row],[VALOR TOTAL ]]</f>
        <v>0.99999999201858925</v>
      </c>
      <c r="AJ3" s="625">
        <v>0</v>
      </c>
      <c r="AK3" s="691">
        <v>43777</v>
      </c>
      <c r="AL3" s="795">
        <v>15959</v>
      </c>
      <c r="AM3" s="231"/>
      <c r="AN3" s="231"/>
      <c r="AO3" s="318"/>
      <c r="AP3" s="231"/>
      <c r="AQ3" s="231"/>
      <c r="AR3" s="231"/>
      <c r="AS3" s="626" t="s">
        <v>207</v>
      </c>
      <c r="AT3" s="239"/>
      <c r="AU3" s="1185"/>
      <c r="AV3" s="12"/>
      <c r="AW3" s="12"/>
      <c r="AX3" s="12"/>
      <c r="AY3" s="12"/>
    </row>
    <row r="4" spans="1:52" ht="220.5" customHeight="1" thickBot="1">
      <c r="A4" s="321" t="s">
        <v>208</v>
      </c>
      <c r="B4" s="322" t="s">
        <v>108</v>
      </c>
      <c r="C4" s="322" t="s">
        <v>209</v>
      </c>
      <c r="D4" s="322" t="s">
        <v>210</v>
      </c>
      <c r="E4" s="322" t="s">
        <v>183</v>
      </c>
      <c r="F4" s="390" t="s">
        <v>211</v>
      </c>
      <c r="G4" s="741" t="s">
        <v>212</v>
      </c>
      <c r="H4" s="388" t="s">
        <v>213</v>
      </c>
      <c r="I4" s="323" t="s">
        <v>44</v>
      </c>
      <c r="J4" s="324" t="s">
        <v>44</v>
      </c>
      <c r="K4" s="322" t="s">
        <v>47</v>
      </c>
      <c r="L4" s="354" t="s">
        <v>214</v>
      </c>
      <c r="M4" s="1081" t="s">
        <v>215</v>
      </c>
      <c r="N4" s="325">
        <v>43013</v>
      </c>
      <c r="O4" s="325">
        <v>43080</v>
      </c>
      <c r="P4" s="322" t="s">
        <v>47</v>
      </c>
      <c r="Q4" s="394">
        <v>43132</v>
      </c>
      <c r="R4" s="395">
        <v>8</v>
      </c>
      <c r="S4" s="392">
        <v>43373</v>
      </c>
      <c r="T4" s="1001" t="s">
        <v>216</v>
      </c>
      <c r="U4" s="586">
        <v>43404</v>
      </c>
      <c r="V4" s="586" t="str">
        <f ca="1">++IF((TCONTROL[[#This Row],[FECHA DE TERMINACIÓN FINAL ]]-TODAY())&lt;=0,"TERMINADO",IF(AND((TCONTROL[[#This Row],[FECHA DE TERMINACIÓN FINAL ]]-TODAY())&gt;0,(TCONTROL[[#This Row],[FECHA DE TERMINACIÓN FINAL ]]-TODAY())&lt;15),"ALERTA","OK"))</f>
        <v>TERMINADO</v>
      </c>
      <c r="W4" s="681" t="s">
        <v>217</v>
      </c>
      <c r="X4" s="544" t="s">
        <v>218</v>
      </c>
      <c r="Y4" s="587" t="s">
        <v>219</v>
      </c>
      <c r="Z4" s="682" t="s">
        <v>220</v>
      </c>
      <c r="AA4" s="580" t="s">
        <v>160</v>
      </c>
      <c r="AB4" s="572">
        <v>3543824134</v>
      </c>
      <c r="AC4" s="329">
        <v>0</v>
      </c>
      <c r="AD4" s="330">
        <f>+TCONTROL[[#This Row],[INVERSIÓN PUBLICADOS
(Valor Inicial)]]+TCONTROL[[#This Row],[ADICIONES]]</f>
        <v>3543824134</v>
      </c>
      <c r="AE4" s="380">
        <v>1</v>
      </c>
      <c r="AF4" s="58" t="s">
        <v>221</v>
      </c>
      <c r="AG4" s="417" t="s">
        <v>222</v>
      </c>
      <c r="AH4" s="622">
        <f>240031713+872564008+431566623+257191439+396638126+970963154+369261483</f>
        <v>3538216546</v>
      </c>
      <c r="AI4" s="435">
        <f>+TCONTROL[[#This Row],[TOTAL PAGOS REALIZADOS]]/TCONTROL[[#This Row],[VALOR TOTAL ]]</f>
        <v>0.9984176449541613</v>
      </c>
      <c r="AJ4" s="418">
        <f>+TCONTROL[[#This Row],[VALOR TOTAL ]]-TCONTROL[[#This Row],[TOTAL PAGOS REALIZADOS]]</f>
        <v>5607588</v>
      </c>
      <c r="AK4" s="59">
        <v>43721</v>
      </c>
      <c r="AL4" s="794">
        <v>14672</v>
      </c>
      <c r="AM4" s="438"/>
      <c r="AN4" s="438"/>
      <c r="AO4" s="438"/>
      <c r="AP4" s="438"/>
      <c r="AQ4" s="438"/>
      <c r="AR4" s="438"/>
      <c r="AS4" s="438"/>
      <c r="AT4" s="319"/>
      <c r="AU4" s="386"/>
      <c r="AV4" s="12"/>
      <c r="AW4"/>
      <c r="AX4" s="12"/>
      <c r="AY4" s="12"/>
      <c r="AZ4" s="388" t="s">
        <v>223</v>
      </c>
    </row>
    <row r="5" spans="1:52" ht="294" customHeight="1">
      <c r="A5" s="383" t="s">
        <v>224</v>
      </c>
      <c r="B5" s="98" t="s">
        <v>225</v>
      </c>
      <c r="C5" s="101" t="s">
        <v>226</v>
      </c>
      <c r="D5" s="101" t="s">
        <v>227</v>
      </c>
      <c r="E5" s="98" t="s">
        <v>183</v>
      </c>
      <c r="F5" s="391" t="s">
        <v>211</v>
      </c>
      <c r="G5" s="728" t="s">
        <v>228</v>
      </c>
      <c r="H5" s="943" t="s">
        <v>229</v>
      </c>
      <c r="I5" s="384" t="s">
        <v>44</v>
      </c>
      <c r="J5" s="385" t="s">
        <v>44</v>
      </c>
      <c r="K5" s="98" t="s">
        <v>47</v>
      </c>
      <c r="L5" s="353" t="s">
        <v>230</v>
      </c>
      <c r="M5" s="389" t="s">
        <v>231</v>
      </c>
      <c r="N5" s="100">
        <v>43055</v>
      </c>
      <c r="O5" s="100">
        <v>43097</v>
      </c>
      <c r="P5" s="61" t="s">
        <v>47</v>
      </c>
      <c r="Q5" s="102">
        <v>43132</v>
      </c>
      <c r="R5" s="122">
        <v>8</v>
      </c>
      <c r="S5" s="564">
        <v>43373</v>
      </c>
      <c r="T5" s="1001" t="s">
        <v>216</v>
      </c>
      <c r="U5" s="102">
        <v>43404</v>
      </c>
      <c r="V5" s="102" t="str">
        <f ca="1">++IF((TCONTROL[[#This Row],[FECHA DE TERMINACIÓN FINAL ]]-TODAY())&lt;=0,"TERMINADO",IF(AND((TCONTROL[[#This Row],[FECHA DE TERMINACIÓN FINAL ]]-TODAY())&gt;0,(TCONTROL[[#This Row],[FECHA DE TERMINACIÓN FINAL ]]-TODAY())&lt;15),"ALERTA","OK"))</f>
        <v>TERMINADO</v>
      </c>
      <c r="W5" s="575" t="s">
        <v>232</v>
      </c>
      <c r="X5" s="575" t="s">
        <v>233</v>
      </c>
      <c r="Y5" s="576">
        <v>45355</v>
      </c>
      <c r="Z5" s="683" t="s">
        <v>234</v>
      </c>
      <c r="AA5" s="574" t="s">
        <v>145</v>
      </c>
      <c r="AB5" s="573">
        <v>354381901</v>
      </c>
      <c r="AC5" s="565">
        <v>30810384</v>
      </c>
      <c r="AD5" s="566">
        <f>+TCONTROL[[#This Row],[INVERSIÓN PUBLICADOS
(Valor Inicial)]]+TCONTROL[[#This Row],[ADICIONES]]</f>
        <v>385192285</v>
      </c>
      <c r="AE5" s="103">
        <v>1</v>
      </c>
      <c r="AF5" s="103" t="s">
        <v>235</v>
      </c>
      <c r="AG5" s="89" t="s">
        <v>236</v>
      </c>
      <c r="AH5" s="592">
        <f>53157285+88595475+177190951+27729346+38519228</f>
        <v>385192285</v>
      </c>
      <c r="AI5" s="593">
        <f>+TCONTROL[[#This Row],[TOTAL PAGOS REALIZADOS]]/TCONTROL[[#This Row],[VALOR TOTAL ]]</f>
        <v>1</v>
      </c>
      <c r="AJ5" s="594">
        <f>+TCONTROL[[#This Row],[VALOR TOTAL ]]-TCONTROL[[#This Row],[TOTAL PAGOS REALIZADOS]]</f>
        <v>0</v>
      </c>
      <c r="AK5" s="59">
        <v>43721</v>
      </c>
      <c r="AL5" s="104">
        <v>14672</v>
      </c>
      <c r="AM5" s="231"/>
      <c r="AN5" s="381"/>
      <c r="AO5" s="382"/>
      <c r="AP5" s="381"/>
      <c r="AQ5" s="381"/>
      <c r="AR5" s="381"/>
      <c r="AS5" s="307"/>
      <c r="AT5" s="320"/>
      <c r="AU5" s="387"/>
      <c r="AV5" s="12"/>
      <c r="AW5" s="12"/>
      <c r="AX5" s="12"/>
      <c r="AY5" s="12"/>
      <c r="AZ5" s="354" t="s">
        <v>237</v>
      </c>
    </row>
    <row r="6" spans="1:52" ht="225">
      <c r="A6" s="377" t="s">
        <v>238</v>
      </c>
      <c r="B6" s="378" t="s">
        <v>225</v>
      </c>
      <c r="C6" s="379" t="s">
        <v>239</v>
      </c>
      <c r="D6" s="400" t="s">
        <v>240</v>
      </c>
      <c r="E6" s="401" t="s">
        <v>241</v>
      </c>
      <c r="F6" s="402" t="s">
        <v>242</v>
      </c>
      <c r="G6" s="558" t="s">
        <v>243</v>
      </c>
      <c r="H6" s="1005" t="s">
        <v>244</v>
      </c>
      <c r="I6" s="368" t="s">
        <v>44</v>
      </c>
      <c r="J6" s="419" t="s">
        <v>44</v>
      </c>
      <c r="K6" s="421" t="s">
        <v>47</v>
      </c>
      <c r="L6" s="489" t="s">
        <v>245</v>
      </c>
      <c r="M6" s="422"/>
      <c r="N6" s="424">
        <v>43061</v>
      </c>
      <c r="O6" s="424">
        <v>43098</v>
      </c>
      <c r="P6" s="426" t="s">
        <v>45</v>
      </c>
      <c r="Q6" s="560">
        <v>43132</v>
      </c>
      <c r="R6" s="561">
        <v>7</v>
      </c>
      <c r="S6" s="560">
        <v>43343</v>
      </c>
      <c r="T6" s="995" t="s">
        <v>246</v>
      </c>
      <c r="U6" s="562">
        <v>43480</v>
      </c>
      <c r="V6" s="563" t="s">
        <v>128</v>
      </c>
      <c r="W6" s="796"/>
      <c r="X6" s="797"/>
      <c r="Y6" s="798"/>
      <c r="Z6" s="799"/>
      <c r="AA6" s="581" t="s">
        <v>145</v>
      </c>
      <c r="AB6" s="603">
        <v>265641120</v>
      </c>
      <c r="AC6" s="604">
        <v>132820560</v>
      </c>
      <c r="AD6" s="604">
        <f>AB6+AC6</f>
        <v>398461680</v>
      </c>
      <c r="AE6" s="598">
        <v>1</v>
      </c>
      <c r="AF6" s="437" t="s">
        <v>247</v>
      </c>
      <c r="AG6" s="431" t="s">
        <v>248</v>
      </c>
      <c r="AH6" s="276">
        <f>13282048+33205140+15721462+80436072+91114827</f>
        <v>233759549</v>
      </c>
      <c r="AI6" s="591">
        <f>AH6/AD6</f>
        <v>0.58665503041597378</v>
      </c>
      <c r="AJ6" s="601">
        <f>AD6-AH6</f>
        <v>164702131</v>
      </c>
      <c r="AK6" s="436">
        <v>43647</v>
      </c>
      <c r="AL6" s="600">
        <v>14753</v>
      </c>
      <c r="AM6" s="432"/>
      <c r="AN6" s="433"/>
      <c r="AO6" s="432"/>
      <c r="AP6" s="434"/>
      <c r="AQ6" s="432"/>
      <c r="AR6" s="432"/>
      <c r="AS6" s="450"/>
      <c r="AT6" s="432"/>
      <c r="AU6" s="432"/>
      <c r="AV6" s="14"/>
    </row>
    <row r="7" spans="1:52" ht="195" customHeight="1">
      <c r="A7" s="364" t="s">
        <v>249</v>
      </c>
      <c r="B7" s="365" t="s">
        <v>108</v>
      </c>
      <c r="C7" s="365" t="s">
        <v>250</v>
      </c>
      <c r="D7" s="366" t="s">
        <v>251</v>
      </c>
      <c r="E7" s="365" t="s">
        <v>252</v>
      </c>
      <c r="F7" s="365" t="s">
        <v>242</v>
      </c>
      <c r="G7" s="559" t="s">
        <v>253</v>
      </c>
      <c r="H7" s="645" t="s">
        <v>254</v>
      </c>
      <c r="I7" s="368" t="s">
        <v>44</v>
      </c>
      <c r="J7" s="369" t="s">
        <v>44</v>
      </c>
      <c r="K7" s="420" t="s">
        <v>47</v>
      </c>
      <c r="L7" s="1092" t="s">
        <v>255</v>
      </c>
      <c r="M7" s="367"/>
      <c r="N7" s="423">
        <v>43018</v>
      </c>
      <c r="O7" s="423">
        <v>43097</v>
      </c>
      <c r="P7" s="369" t="s">
        <v>45</v>
      </c>
      <c r="Q7" s="423">
        <v>43132</v>
      </c>
      <c r="R7" s="425">
        <v>6</v>
      </c>
      <c r="S7" s="427">
        <v>43312</v>
      </c>
      <c r="T7" s="692" t="s">
        <v>256</v>
      </c>
      <c r="U7" s="428">
        <v>43480</v>
      </c>
      <c r="V7" s="429" t="s">
        <v>128</v>
      </c>
      <c r="W7" s="912" t="s">
        <v>257</v>
      </c>
      <c r="X7" s="577" t="s">
        <v>258</v>
      </c>
      <c r="Y7" s="578">
        <v>45306</v>
      </c>
      <c r="Z7" s="684" t="s">
        <v>259</v>
      </c>
      <c r="AA7" s="580" t="s">
        <v>160</v>
      </c>
      <c r="AB7" s="567">
        <v>2647429801</v>
      </c>
      <c r="AC7" s="568">
        <v>1323714901</v>
      </c>
      <c r="AD7" s="569">
        <f>AB7+AC7</f>
        <v>3971144702</v>
      </c>
      <c r="AE7" s="289">
        <v>1</v>
      </c>
      <c r="AF7" s="599" t="s">
        <v>260</v>
      </c>
      <c r="AG7" s="430" t="s">
        <v>261</v>
      </c>
      <c r="AH7" s="595">
        <f>132371410+330928725+156683072+801641158+908077400+317728036+622216284+230644698+75434589+392374597</f>
        <v>3968099969</v>
      </c>
      <c r="AI7" s="596">
        <f>AH7/AD7</f>
        <v>0.99923328580838</v>
      </c>
      <c r="AJ7" s="597">
        <f>AD7-AH7</f>
        <v>3044733</v>
      </c>
      <c r="AK7" s="436">
        <v>43647</v>
      </c>
      <c r="AL7" s="602"/>
      <c r="AM7" s="503"/>
      <c r="AN7" s="373"/>
      <c r="AO7" s="372"/>
      <c r="AP7" s="374"/>
      <c r="AQ7" s="372"/>
      <c r="AR7" s="372"/>
      <c r="AS7" s="602"/>
      <c r="AT7" s="372"/>
      <c r="AU7" s="503" t="s">
        <v>262</v>
      </c>
      <c r="AV7" s="14"/>
    </row>
  </sheetData>
  <mergeCells count="1">
    <mergeCell ref="AU2:AU3"/>
  </mergeCells>
  <phoneticPr fontId="15" type="noConversion"/>
  <conditionalFormatting sqref="V1:V5 Y19:Y1048576">
    <cfRule type="containsText" dxfId="167" priority="1" operator="containsText" text="ALERTA">
      <formula>NOT(ISERROR(SEARCH("ALERTA",V1)))</formula>
    </cfRule>
  </conditionalFormatting>
  <hyperlinks>
    <hyperlink ref="AZ4" r:id="rId1" xr:uid="{00000000-0004-0000-0400-000000000000}"/>
    <hyperlink ref="L3" r:id="rId2" xr:uid="{00000000-0004-0000-0400-000001000000}"/>
    <hyperlink ref="L7" r:id="rId3" xr:uid="{00000000-0004-0000-0400-000002000000}"/>
    <hyperlink ref="H4" r:id="rId4" xr:uid="{00000000-0004-0000-0400-000003000000}"/>
    <hyperlink ref="AZ5" r:id="rId5" xr:uid="{00000000-0004-0000-0400-000004000000}"/>
    <hyperlink ref="H5" r:id="rId6" xr:uid="{00000000-0004-0000-0400-000005000000}"/>
    <hyperlink ref="L5" r:id="rId7" xr:uid="{00000000-0004-0000-0400-000006000000}"/>
    <hyperlink ref="L4" r:id="rId8" xr:uid="{00000000-0004-0000-0400-000007000000}"/>
    <hyperlink ref="H3" r:id="rId9" xr:uid="{00000000-0004-0000-0400-000008000000}"/>
    <hyperlink ref="M3" r:id="rId10" xr:uid="{00000000-0004-0000-0400-000009000000}"/>
    <hyperlink ref="L6" r:id="rId11" xr:uid="{00000000-0004-0000-0400-00000A000000}"/>
    <hyperlink ref="H6" r:id="rId12" xr:uid="{00000000-0004-0000-0400-00000B000000}"/>
    <hyperlink ref="M4" r:id="rId13" xr:uid="{00000000-0004-0000-0400-00000C000000}"/>
    <hyperlink ref="L2" r:id="rId14" xr:uid="{00000000-0004-0000-0400-00000D000000}"/>
    <hyperlink ref="M2" r:id="rId15" xr:uid="{00000000-0004-0000-0400-00000E000000}"/>
    <hyperlink ref="H7" r:id="rId16" display="teresaortiztorrecilla@gmail.com " xr:uid="{00000000-0004-0000-0400-00000F000000}"/>
  </hyperlinks>
  <pageMargins left="0.7" right="0.7" top="0.75" bottom="0.75" header="0" footer="0"/>
  <pageSetup orientation="landscape" r:id="rId17"/>
  <ignoredErrors>
    <ignoredError sqref="AH4:AH5" calculatedColumn="1"/>
  </ignoredErrors>
  <drawing r:id="rId18"/>
  <legacyDrawing r:id="rId19"/>
  <tableParts count="1">
    <tablePart r:id="rId2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13"/>
  <sheetViews>
    <sheetView topLeftCell="A10" zoomScale="125" zoomScaleNormal="80" workbookViewId="0">
      <pane xSplit="1" topLeftCell="J1" activePane="topRight" state="frozen"/>
      <selection pane="topRight" activeCell="L10" sqref="L10"/>
      <selection activeCell="A11" sqref="A11"/>
    </sheetView>
  </sheetViews>
  <sheetFormatPr defaultColWidth="9.140625" defaultRowHeight="21"/>
  <cols>
    <col min="1" max="1" width="14.7109375" style="29" customWidth="1"/>
    <col min="2" max="2" width="31.42578125" style="12" bestFit="1" customWidth="1"/>
    <col min="3" max="3" width="51.42578125" style="12" bestFit="1" customWidth="1"/>
    <col min="4" max="4" width="20.42578125" bestFit="1" customWidth="1"/>
    <col min="5" max="5" width="21" style="12" bestFit="1" customWidth="1"/>
    <col min="6" max="6" width="25.42578125" customWidth="1"/>
    <col min="7" max="7" width="46.28515625" customWidth="1"/>
    <col min="8" max="8" width="16" style="12" customWidth="1"/>
    <col min="9" max="9" width="23" customWidth="1"/>
    <col min="10" max="10" width="22.42578125" style="12" customWidth="1"/>
    <col min="11" max="11" width="27.85546875" style="12" customWidth="1"/>
    <col min="12" max="12" width="41.42578125" style="12" customWidth="1"/>
    <col min="13" max="13" width="33" style="12" customWidth="1"/>
    <col min="14" max="14" width="45.42578125" style="12" customWidth="1"/>
    <col min="15" max="15" width="22.28515625" style="12" customWidth="1"/>
    <col min="16" max="16" width="36.28515625" style="12" customWidth="1"/>
    <col min="17" max="17" width="21.42578125" style="12" customWidth="1"/>
    <col min="18" max="18" width="31.28515625" style="12" customWidth="1"/>
    <col min="19" max="19" width="71.28515625" style="12" customWidth="1"/>
    <col min="20" max="20" width="32.42578125" style="14" customWidth="1"/>
    <col min="21" max="21" width="21.42578125" style="14" customWidth="1"/>
    <col min="22" max="22" width="48.85546875" style="14" customWidth="1"/>
    <col min="23" max="23" width="41.85546875" style="14" customWidth="1"/>
    <col min="24" max="24" width="49.42578125" style="14" customWidth="1"/>
    <col min="25" max="25" width="46.7109375" style="14" customWidth="1"/>
    <col min="26" max="26" width="51.42578125" style="14" bestFit="1" customWidth="1"/>
    <col min="27" max="27" width="53.42578125" style="14" customWidth="1"/>
    <col min="28" max="28" width="32.7109375" style="27" bestFit="1" customWidth="1"/>
    <col min="29" max="29" width="37.42578125" style="27" bestFit="1" customWidth="1"/>
    <col min="30" max="30" width="45.28515625" style="14" customWidth="1"/>
    <col min="31" max="31" width="44.42578125" style="14" customWidth="1"/>
    <col min="32" max="32" width="41.42578125" style="14" customWidth="1"/>
    <col min="33" max="33" width="29" style="14" customWidth="1"/>
    <col min="34" max="34" width="48" style="14" customWidth="1"/>
    <col min="35" max="35" width="41" style="14" customWidth="1"/>
    <col min="36" max="36" width="20.28515625" style="19" bestFit="1" customWidth="1"/>
    <col min="37" max="37" width="26.85546875" customWidth="1"/>
    <col min="38" max="38" width="35.85546875" style="14" customWidth="1"/>
    <col min="39" max="39" width="24.28515625" style="28" bestFit="1" customWidth="1"/>
    <col min="40" max="40" width="29" style="14" customWidth="1"/>
    <col min="41" max="42" width="20" style="14" customWidth="1"/>
    <col min="43" max="43" width="25" style="14" customWidth="1"/>
    <col min="44" max="44" width="37.42578125" style="14" customWidth="1"/>
    <col min="45" max="45" width="113.7109375" style="14" customWidth="1"/>
    <col min="46" max="46" width="140.7109375" style="19" customWidth="1"/>
    <col min="47" max="47" width="129" style="14" customWidth="1"/>
    <col min="48" max="48" width="145.28515625" style="14" customWidth="1"/>
    <col min="49" max="49" width="19" style="14" customWidth="1"/>
    <col min="50" max="50" width="12.85546875" style="12" customWidth="1"/>
    <col min="51" max="51" width="9.140625" style="12"/>
    <col min="52" max="52" width="26.42578125" style="12" bestFit="1" customWidth="1"/>
    <col min="53" max="53" width="22.42578125" style="12" customWidth="1"/>
    <col min="54" max="16384" width="9.140625" style="12"/>
  </cols>
  <sheetData>
    <row r="1" spans="1:47" s="13" customFormat="1" ht="56.25">
      <c r="A1" s="30" t="s">
        <v>0</v>
      </c>
      <c r="B1" s="31" t="s">
        <v>2</v>
      </c>
      <c r="C1" s="31" t="s">
        <v>3</v>
      </c>
      <c r="D1" s="31" t="s">
        <v>4</v>
      </c>
      <c r="E1" s="31" t="s">
        <v>5</v>
      </c>
      <c r="F1" s="31" t="s">
        <v>6</v>
      </c>
      <c r="G1" s="31" t="s">
        <v>7</v>
      </c>
      <c r="H1" s="32" t="s">
        <v>8</v>
      </c>
      <c r="I1" s="32" t="s">
        <v>9</v>
      </c>
      <c r="J1" s="31" t="s">
        <v>10</v>
      </c>
      <c r="K1" s="33" t="s">
        <v>11</v>
      </c>
      <c r="L1" s="33" t="s">
        <v>12</v>
      </c>
      <c r="M1" s="33" t="s">
        <v>13</v>
      </c>
      <c r="N1" s="34" t="s">
        <v>14</v>
      </c>
      <c r="O1" s="34" t="s">
        <v>15</v>
      </c>
      <c r="P1" s="34" t="s">
        <v>16</v>
      </c>
      <c r="Q1" s="34" t="s">
        <v>17</v>
      </c>
      <c r="R1" s="34" t="s">
        <v>18</v>
      </c>
      <c r="S1" s="35" t="s">
        <v>19</v>
      </c>
      <c r="T1" s="35" t="s">
        <v>20</v>
      </c>
      <c r="U1" s="35" t="s">
        <v>21</v>
      </c>
      <c r="V1" s="607" t="s">
        <v>22</v>
      </c>
      <c r="W1" s="607" t="s">
        <v>92</v>
      </c>
      <c r="X1" s="607" t="s">
        <v>93</v>
      </c>
      <c r="Y1" s="607" t="s">
        <v>94</v>
      </c>
      <c r="Z1" s="38" t="s">
        <v>23</v>
      </c>
      <c r="AA1" s="38" t="s">
        <v>24</v>
      </c>
      <c r="AB1" s="38" t="s">
        <v>25</v>
      </c>
      <c r="AC1" s="38" t="s">
        <v>116</v>
      </c>
      <c r="AD1" s="38" t="s">
        <v>27</v>
      </c>
      <c r="AE1" s="38" t="s">
        <v>28</v>
      </c>
      <c r="AF1" s="39" t="s">
        <v>29</v>
      </c>
      <c r="AG1" s="40" t="s">
        <v>31</v>
      </c>
      <c r="AH1" s="40" t="s">
        <v>263</v>
      </c>
      <c r="AI1" s="40" t="s">
        <v>32</v>
      </c>
      <c r="AJ1" s="41" t="s">
        <v>98</v>
      </c>
      <c r="AK1" s="42" t="s">
        <v>99</v>
      </c>
      <c r="AL1" s="42" t="s">
        <v>100</v>
      </c>
      <c r="AM1" s="43" t="s">
        <v>101</v>
      </c>
      <c r="AN1" s="44" t="s">
        <v>35</v>
      </c>
      <c r="AO1" s="44" t="s">
        <v>102</v>
      </c>
      <c r="AP1" s="44" t="s">
        <v>103</v>
      </c>
      <c r="AQ1" s="45" t="s">
        <v>33</v>
      </c>
      <c r="AR1" s="46" t="s">
        <v>104</v>
      </c>
      <c r="AS1" s="186" t="s">
        <v>105</v>
      </c>
      <c r="AT1" s="47" t="s">
        <v>75</v>
      </c>
      <c r="AU1" s="12"/>
    </row>
    <row r="2" spans="1:47" ht="251.25" customHeight="1">
      <c r="A2" s="68" t="s">
        <v>264</v>
      </c>
      <c r="B2" s="69" t="s">
        <v>108</v>
      </c>
      <c r="C2" s="69" t="s">
        <v>265</v>
      </c>
      <c r="D2" s="69" t="s">
        <v>266</v>
      </c>
      <c r="E2" s="69" t="s">
        <v>183</v>
      </c>
      <c r="F2" s="69" t="s">
        <v>211</v>
      </c>
      <c r="G2" s="69" t="s">
        <v>267</v>
      </c>
      <c r="H2" s="70" t="s">
        <v>44</v>
      </c>
      <c r="I2" s="71" t="s">
        <v>44</v>
      </c>
      <c r="J2" s="69" t="s">
        <v>47</v>
      </c>
      <c r="K2" s="72" t="s">
        <v>268</v>
      </c>
      <c r="L2" s="1080" t="s">
        <v>268</v>
      </c>
      <c r="M2" s="73">
        <v>43252</v>
      </c>
      <c r="N2" s="73">
        <v>43342</v>
      </c>
      <c r="O2" s="69" t="s">
        <v>47</v>
      </c>
      <c r="P2" s="73">
        <v>43413</v>
      </c>
      <c r="Q2" s="74">
        <v>8</v>
      </c>
      <c r="R2" s="291">
        <v>43654</v>
      </c>
      <c r="S2" s="76" t="s">
        <v>269</v>
      </c>
      <c r="T2" s="75">
        <v>43716</v>
      </c>
      <c r="U2" s="75" t="str">
        <f ca="1">++IF((TCONTROL8[[#This Row],[FECHA DE TERMINACION FINAL ]]-TODAY())&lt;=0,"TERMINADO",IF(AND((TCONTROL8[[#This Row],[FECHA DE TERMINACION FINAL ]]-TODAY())&gt;0,(TCONTROL8[[#This Row],[FECHA DE TERMINACION FINAL ]]-TODAY())&lt;15),"ALERTA","OK"))</f>
        <v>TERMINADO</v>
      </c>
      <c r="V2" s="544" t="s">
        <v>270</v>
      </c>
      <c r="W2" s="544" t="s">
        <v>271</v>
      </c>
      <c r="X2" s="685" t="s">
        <v>272</v>
      </c>
      <c r="Y2" s="608" t="s">
        <v>273</v>
      </c>
      <c r="Z2" s="77">
        <v>4561408929</v>
      </c>
      <c r="AA2" s="76" t="s">
        <v>44</v>
      </c>
      <c r="AB2" s="292">
        <f>Z2</f>
        <v>4561408929</v>
      </c>
      <c r="AC2" s="302">
        <v>1</v>
      </c>
      <c r="AD2" s="78">
        <v>1</v>
      </c>
      <c r="AE2" s="293" t="s">
        <v>274</v>
      </c>
      <c r="AF2" s="294" t="s">
        <v>275</v>
      </c>
      <c r="AG2" s="296">
        <f>AH2/AB2</f>
        <v>0.70802474000243265</v>
      </c>
      <c r="AH2" s="295">
        <f>57769325+456639017+289531554+332227081+196387749+424074416+750475544+722485685</f>
        <v>3229590371</v>
      </c>
      <c r="AI2" s="295">
        <f>+TCONTROL8[[#This Row],[VALOR TOTAL ]]-TCONTROL8[[#This Row],[VALOR PAGADO A LA FEHCA]]</f>
        <v>1331818558</v>
      </c>
      <c r="AJ2" s="79">
        <v>16118</v>
      </c>
      <c r="AK2" s="240" t="s">
        <v>276</v>
      </c>
      <c r="AL2" s="240" t="s">
        <v>277</v>
      </c>
      <c r="AM2" s="439"/>
      <c r="AN2" s="310"/>
      <c r="AO2" s="310"/>
      <c r="AP2" s="310"/>
      <c r="AQ2" s="311">
        <v>43803</v>
      </c>
      <c r="AR2" s="314" t="s">
        <v>278</v>
      </c>
      <c r="AS2" s="309"/>
      <c r="AT2" s="1192" t="s">
        <v>279</v>
      </c>
      <c r="AU2" s="12"/>
    </row>
    <row r="3" spans="1:47" ht="222.75" customHeight="1">
      <c r="A3" s="120" t="s">
        <v>280</v>
      </c>
      <c r="B3" s="98" t="s">
        <v>225</v>
      </c>
      <c r="C3" s="101" t="s">
        <v>281</v>
      </c>
      <c r="D3" s="101" t="s">
        <v>282</v>
      </c>
      <c r="E3" s="98" t="s">
        <v>183</v>
      </c>
      <c r="F3" s="98" t="s">
        <v>283</v>
      </c>
      <c r="G3" s="686" t="s">
        <v>284</v>
      </c>
      <c r="H3" s="99" t="s">
        <v>44</v>
      </c>
      <c r="I3" s="121" t="s">
        <v>44</v>
      </c>
      <c r="J3" s="98" t="s">
        <v>47</v>
      </c>
      <c r="K3" s="72" t="s">
        <v>285</v>
      </c>
      <c r="L3" s="353" t="s">
        <v>286</v>
      </c>
      <c r="M3" s="100">
        <v>44347</v>
      </c>
      <c r="N3" s="100">
        <v>43398</v>
      </c>
      <c r="O3" s="98" t="s">
        <v>47</v>
      </c>
      <c r="P3" s="102">
        <v>43413</v>
      </c>
      <c r="Q3" s="122">
        <v>8</v>
      </c>
      <c r="R3" s="299">
        <v>43654</v>
      </c>
      <c r="S3" s="76" t="s">
        <v>287</v>
      </c>
      <c r="T3" s="102">
        <v>43716</v>
      </c>
      <c r="U3" s="102" t="str">
        <f ca="1">++IF((TCONTROL8[[#This Row],[FECHA DE TERMINACION FINAL ]]-TODAY())&lt;=0,"TERMINADO",IF(AND((TCONTROL8[[#This Row],[FECHA DE TERMINACION FINAL ]]-TODAY())&gt;0,(TCONTROL8[[#This Row],[FECHA DE TERMINACION FINAL ]]-TODAY())&lt;15),"ALERTA","OK"))</f>
        <v>TERMINADO</v>
      </c>
      <c r="V3" s="544" t="s">
        <v>288</v>
      </c>
      <c r="W3" s="575" t="s">
        <v>289</v>
      </c>
      <c r="X3" s="685" t="s">
        <v>290</v>
      </c>
      <c r="Y3" s="608" t="s">
        <v>291</v>
      </c>
      <c r="Z3" s="123">
        <v>531369071</v>
      </c>
      <c r="AA3" s="101" t="s">
        <v>44</v>
      </c>
      <c r="AB3" s="300">
        <f>Z3</f>
        <v>531369071</v>
      </c>
      <c r="AC3" s="301">
        <v>1</v>
      </c>
      <c r="AD3" s="103">
        <v>1</v>
      </c>
      <c r="AE3" s="303" t="s">
        <v>292</v>
      </c>
      <c r="AF3" s="304" t="s">
        <v>293</v>
      </c>
      <c r="AG3" s="327">
        <f>AH3/AB3</f>
        <v>0.8715999994662843</v>
      </c>
      <c r="AH3" s="305">
        <v>463141282</v>
      </c>
      <c r="AI3" s="306">
        <f>AB3-AH3</f>
        <v>68227789</v>
      </c>
      <c r="AJ3" s="104" t="s">
        <v>44</v>
      </c>
      <c r="AK3" s="440" t="s">
        <v>44</v>
      </c>
      <c r="AL3" s="440" t="s">
        <v>44</v>
      </c>
      <c r="AM3" s="440" t="s">
        <v>44</v>
      </c>
      <c r="AN3" s="312"/>
      <c r="AO3" s="312"/>
      <c r="AP3" s="312"/>
      <c r="AQ3" s="311">
        <v>43804</v>
      </c>
      <c r="AR3" s="313" t="s">
        <v>294</v>
      </c>
      <c r="AS3" s="307"/>
      <c r="AT3" s="1193"/>
      <c r="AU3" s="12"/>
    </row>
    <row r="4" spans="1:47" ht="288.75" customHeight="1">
      <c r="A4" s="213" t="s">
        <v>295</v>
      </c>
      <c r="B4" s="854" t="s">
        <v>108</v>
      </c>
      <c r="C4" s="853" t="s">
        <v>296</v>
      </c>
      <c r="D4" s="852" t="s">
        <v>297</v>
      </c>
      <c r="E4" s="805" t="s">
        <v>298</v>
      </c>
      <c r="F4" s="854" t="s">
        <v>299</v>
      </c>
      <c r="G4" s="855" t="s">
        <v>300</v>
      </c>
      <c r="H4" s="856" t="s">
        <v>44</v>
      </c>
      <c r="I4" s="857" t="s">
        <v>44</v>
      </c>
      <c r="J4" s="854" t="s">
        <v>47</v>
      </c>
      <c r="K4" s="944" t="s">
        <v>301</v>
      </c>
      <c r="L4" s="944" t="s">
        <v>302</v>
      </c>
      <c r="M4" s="214">
        <v>43413</v>
      </c>
      <c r="N4" s="325">
        <v>43462</v>
      </c>
      <c r="O4" s="854" t="s">
        <v>45</v>
      </c>
      <c r="P4" s="859">
        <v>43495</v>
      </c>
      <c r="Q4" s="674">
        <v>9</v>
      </c>
      <c r="R4" s="864">
        <v>43767</v>
      </c>
      <c r="S4" s="858" t="s">
        <v>303</v>
      </c>
      <c r="T4" s="860">
        <v>43828</v>
      </c>
      <c r="U4" s="860" t="str">
        <f ca="1">++IF((TCONTROL8[[#This Row],[FECHA DE TERMINACION FINAL ]]-TODAY())&lt;=0,"TERMINADO",IF(AND((TCONTROL8[[#This Row],[FECHA DE TERMINACION FINAL ]]-TODAY())&gt;0,(TCONTROL8[[#This Row],[FECHA DE TERMINACION FINAL ]]-TODAY())&lt;15),"ALERTA","OK"))</f>
        <v>TERMINADO</v>
      </c>
      <c r="V4" s="674" t="s">
        <v>304</v>
      </c>
      <c r="W4" s="674">
        <v>12</v>
      </c>
      <c r="X4" s="861">
        <v>45655</v>
      </c>
      <c r="Y4" s="894" t="s">
        <v>305</v>
      </c>
      <c r="Z4" s="605">
        <v>1189673009.8</v>
      </c>
      <c r="AA4" s="801">
        <v>211264733</v>
      </c>
      <c r="AB4" s="606">
        <v>1400937743</v>
      </c>
      <c r="AC4" s="862">
        <v>1</v>
      </c>
      <c r="AD4" s="863">
        <v>1</v>
      </c>
      <c r="AE4" s="863" t="s">
        <v>306</v>
      </c>
      <c r="AF4" s="895" t="s">
        <v>307</v>
      </c>
      <c r="AG4" s="891">
        <f>AH4/AB4</f>
        <v>0.99999999928619243</v>
      </c>
      <c r="AH4" s="290">
        <f>37894356+18947177+18947177+18947177+156951642+93594781+301474661+82580267+350496959+189581038+131522507</f>
        <v>1400937742</v>
      </c>
      <c r="AI4" s="217">
        <f>AB4-AH4</f>
        <v>1</v>
      </c>
      <c r="AJ4" s="795">
        <v>17141</v>
      </c>
      <c r="AK4" s="215" t="s">
        <v>308</v>
      </c>
      <c r="AL4" s="215" t="s">
        <v>308</v>
      </c>
      <c r="AM4" s="215" t="s">
        <v>308</v>
      </c>
      <c r="AN4" s="215" t="s">
        <v>309</v>
      </c>
      <c r="AO4" s="216">
        <v>0.5</v>
      </c>
      <c r="AP4" s="216">
        <v>0.5</v>
      </c>
      <c r="AQ4" s="218">
        <v>44126</v>
      </c>
      <c r="AR4" s="219" t="s">
        <v>310</v>
      </c>
      <c r="AS4" s="219" t="s">
        <v>47</v>
      </c>
      <c r="AT4" s="1194" t="s">
        <v>311</v>
      </c>
      <c r="AU4" s="12"/>
    </row>
    <row r="5" spans="1:47" ht="165">
      <c r="A5" s="220" t="s">
        <v>312</v>
      </c>
      <c r="B5" s="221" t="s">
        <v>225</v>
      </c>
      <c r="C5" s="222" t="s">
        <v>313</v>
      </c>
      <c r="D5" s="223" t="s">
        <v>314</v>
      </c>
      <c r="E5" s="805" t="s">
        <v>298</v>
      </c>
      <c r="F5" s="221" t="s">
        <v>299</v>
      </c>
      <c r="G5" s="224" t="s">
        <v>315</v>
      </c>
      <c r="H5" s="225" t="s">
        <v>44</v>
      </c>
      <c r="I5" s="226" t="s">
        <v>44</v>
      </c>
      <c r="J5" s="221" t="s">
        <v>45</v>
      </c>
      <c r="K5" s="1016" t="s">
        <v>316</v>
      </c>
      <c r="L5" s="227"/>
      <c r="M5" s="228"/>
      <c r="N5" s="229">
        <v>43838</v>
      </c>
      <c r="O5" s="221" t="s">
        <v>45</v>
      </c>
      <c r="P5" s="231">
        <v>43860</v>
      </c>
      <c r="Q5" s="230">
        <v>9</v>
      </c>
      <c r="R5" s="231">
        <v>43767</v>
      </c>
      <c r="S5" s="858"/>
      <c r="T5" s="231">
        <v>43828</v>
      </c>
      <c r="U5" s="231" t="str">
        <f ca="1">++IF((TCONTROL8[[#This Row],[FECHA DE TERMINACION FINAL ]]-TODAY())&lt;=0,"TERMINADO",IF(AND((TCONTROL8[[#This Row],[FECHA DE TERMINACION FINAL ]]-TODAY())&gt;0,(TCONTROL8[[#This Row],[FECHA DE TERMINACION FINAL ]]-TODAY())&lt;15),"ALERTA","OK"))</f>
        <v>TERMINADO</v>
      </c>
      <c r="V5" s="230"/>
      <c r="W5" s="230"/>
      <c r="X5" s="231"/>
      <c r="Y5" s="231"/>
      <c r="Z5" s="232">
        <v>154226096</v>
      </c>
      <c r="AA5" s="230" t="s">
        <v>317</v>
      </c>
      <c r="AB5" s="233">
        <v>188498563</v>
      </c>
      <c r="AC5" s="234">
        <v>1</v>
      </c>
      <c r="AD5" s="235">
        <v>1</v>
      </c>
      <c r="AE5" s="235"/>
      <c r="AF5" s="230" t="s">
        <v>318</v>
      </c>
      <c r="AG5" s="236">
        <f t="shared" ref="AG5:AG8" si="0">AH5/AB5</f>
        <v>1</v>
      </c>
      <c r="AH5" s="274">
        <f>15422610*9+30845216+18849857</f>
        <v>188498563</v>
      </c>
      <c r="AI5" s="233">
        <f t="shared" ref="AI5:AI8" si="1">AB5-AH5</f>
        <v>0</v>
      </c>
      <c r="AJ5" s="237" t="s">
        <v>44</v>
      </c>
      <c r="AK5" s="237" t="s">
        <v>44</v>
      </c>
      <c r="AL5" s="237" t="s">
        <v>44</v>
      </c>
      <c r="AM5" s="237" t="s">
        <v>44</v>
      </c>
      <c r="AN5" s="231"/>
      <c r="AO5" s="237"/>
      <c r="AP5" s="237"/>
      <c r="AQ5" s="238">
        <v>44126</v>
      </c>
      <c r="AR5" s="239" t="s">
        <v>319</v>
      </c>
      <c r="AS5" s="239" t="s">
        <v>47</v>
      </c>
      <c r="AT5" s="1195"/>
      <c r="AU5" s="12"/>
    </row>
    <row r="6" spans="1:47" ht="409.5">
      <c r="A6" s="822" t="s">
        <v>320</v>
      </c>
      <c r="B6" s="805" t="s">
        <v>108</v>
      </c>
      <c r="C6" s="814" t="s">
        <v>321</v>
      </c>
      <c r="D6" s="815" t="s">
        <v>322</v>
      </c>
      <c r="E6" s="805" t="s">
        <v>298</v>
      </c>
      <c r="F6" s="805" t="s">
        <v>299</v>
      </c>
      <c r="G6" s="920" t="s">
        <v>323</v>
      </c>
      <c r="H6" s="816" t="s">
        <v>44</v>
      </c>
      <c r="I6" s="817" t="s">
        <v>44</v>
      </c>
      <c r="J6" s="805" t="s">
        <v>45</v>
      </c>
      <c r="K6" s="1083" t="s">
        <v>324</v>
      </c>
      <c r="L6" s="945" t="s">
        <v>325</v>
      </c>
      <c r="M6" s="803">
        <v>43413</v>
      </c>
      <c r="N6" s="804">
        <v>43463</v>
      </c>
      <c r="O6" s="805" t="s">
        <v>326</v>
      </c>
      <c r="P6" s="803">
        <v>43502</v>
      </c>
      <c r="Q6" s="806">
        <v>4</v>
      </c>
      <c r="R6" s="807">
        <v>43621</v>
      </c>
      <c r="S6" s="1087" t="s">
        <v>327</v>
      </c>
      <c r="T6" s="586">
        <v>43833</v>
      </c>
      <c r="U6" s="586" t="str">
        <f ca="1">++IF((TCONTROL8[[#This Row],[FECHA DE TERMINACION FINAL ]]-TODAY())&lt;=0,"TERMINADO",IF(AND((TCONTROL8[[#This Row],[FECHA DE TERMINACION FINAL ]]-TODAY())&gt;0,(TCONTROL8[[#This Row],[FECHA DE TERMINACION FINAL ]]-TODAY())&lt;15),"ALERTA","OK"))</f>
        <v>TERMINADO</v>
      </c>
      <c r="V6" s="806" t="s">
        <v>328</v>
      </c>
      <c r="W6" s="806">
        <v>15</v>
      </c>
      <c r="X6" s="586">
        <v>45691</v>
      </c>
      <c r="Y6" s="843" t="s">
        <v>329</v>
      </c>
      <c r="Z6" s="808">
        <v>825747760</v>
      </c>
      <c r="AA6" s="809">
        <v>189894077</v>
      </c>
      <c r="AB6" s="810">
        <f>+TCONTROL8[[#This Row],[INVERSIÓN PUBLICADOS
(Valor Inicial)]]+TCONTROL8[[#This Row],[ADICIONES]]</f>
        <v>1015641837</v>
      </c>
      <c r="AC6" s="811">
        <v>1</v>
      </c>
      <c r="AD6" s="78">
        <v>1</v>
      </c>
      <c r="AE6" s="844" t="s">
        <v>330</v>
      </c>
      <c r="AF6" s="845" t="s">
        <v>331</v>
      </c>
      <c r="AG6" s="818">
        <f>AH6/AB6</f>
        <v>0.97289864596233644</v>
      </c>
      <c r="AH6" s="819">
        <f>101448246+183441772+311168800+293051677+99006073</f>
        <v>988116568</v>
      </c>
      <c r="AI6" s="820">
        <f t="shared" si="1"/>
        <v>27525269</v>
      </c>
      <c r="AJ6" s="821">
        <v>16684</v>
      </c>
      <c r="AK6" s="812" t="s">
        <v>44</v>
      </c>
      <c r="AL6" s="812" t="s">
        <v>44</v>
      </c>
      <c r="AM6" s="812" t="s">
        <v>44</v>
      </c>
      <c r="AN6" s="75" t="s">
        <v>309</v>
      </c>
      <c r="AO6" s="78">
        <v>0.5</v>
      </c>
      <c r="AP6" s="78">
        <v>1</v>
      </c>
      <c r="AQ6" s="813">
        <v>44242</v>
      </c>
      <c r="AR6" s="802" t="s">
        <v>332</v>
      </c>
      <c r="AS6" s="823"/>
      <c r="AT6" s="1196" t="s">
        <v>333</v>
      </c>
      <c r="AU6" s="12"/>
    </row>
    <row r="7" spans="1:47" ht="409.5">
      <c r="A7" s="243" t="s">
        <v>334</v>
      </c>
      <c r="B7" s="333" t="s">
        <v>225</v>
      </c>
      <c r="C7" s="824" t="s">
        <v>335</v>
      </c>
      <c r="D7" s="825" t="s">
        <v>336</v>
      </c>
      <c r="E7" s="333" t="s">
        <v>241</v>
      </c>
      <c r="F7" s="333" t="s">
        <v>299</v>
      </c>
      <c r="G7" s="846" t="s">
        <v>337</v>
      </c>
      <c r="H7" s="826" t="s">
        <v>44</v>
      </c>
      <c r="I7" s="827" t="s">
        <v>44</v>
      </c>
      <c r="J7" s="333" t="s">
        <v>45</v>
      </c>
      <c r="K7" s="946" t="s">
        <v>338</v>
      </c>
      <c r="L7" s="941" t="s">
        <v>339</v>
      </c>
      <c r="M7" s="847">
        <v>43431</v>
      </c>
      <c r="N7" s="847">
        <v>43462</v>
      </c>
      <c r="O7" s="831" t="s">
        <v>45</v>
      </c>
      <c r="P7" s="828">
        <v>43502</v>
      </c>
      <c r="Q7" s="829">
        <v>4</v>
      </c>
      <c r="R7" s="830">
        <v>43621</v>
      </c>
      <c r="S7" s="842" t="s">
        <v>340</v>
      </c>
      <c r="T7" s="246">
        <v>43833</v>
      </c>
      <c r="U7" s="246" t="str">
        <f ca="1">++IF((TCONTROL8[[#This Row],[FECHA DE TERMINACION FINAL ]]-TODAY())&lt;=0,"TERMINADO",IF(AND((TCONTROL8[[#This Row],[FECHA DE TERMINACION FINAL ]]-TODAY())&gt;0,(TCONTROL8[[#This Row],[FECHA DE TERMINACION FINAL ]]-TODAY())&lt;15),"ALERTA","OK"))</f>
        <v>TERMINADO</v>
      </c>
      <c r="V7" s="247" t="s">
        <v>341</v>
      </c>
      <c r="W7" s="245"/>
      <c r="X7" s="358">
        <v>45660</v>
      </c>
      <c r="Y7" s="246"/>
      <c r="Z7" s="848">
        <v>149540479</v>
      </c>
      <c r="AA7" s="832">
        <v>40231196</v>
      </c>
      <c r="AB7" s="833">
        <f>+TCONTROL8[[#This Row],[INVERSIÓN PUBLICADOS
(Valor Inicial)]]+TCONTROL8[[#This Row],[ADICIONES]]</f>
        <v>189771675</v>
      </c>
      <c r="AC7" s="834">
        <v>1</v>
      </c>
      <c r="AD7" s="835">
        <v>1</v>
      </c>
      <c r="AE7" s="248" t="s">
        <v>342</v>
      </c>
      <c r="AF7" s="249" t="s">
        <v>343</v>
      </c>
      <c r="AG7" s="242">
        <f t="shared" si="0"/>
        <v>0.78800210305357743</v>
      </c>
      <c r="AH7" s="276">
        <f>13434111+24283309+41187737+43151116+27484206</f>
        <v>149540479</v>
      </c>
      <c r="AI7" s="250">
        <f t="shared" si="1"/>
        <v>40231196</v>
      </c>
      <c r="AJ7" s="244"/>
      <c r="AK7" s="251"/>
      <c r="AL7" s="251"/>
      <c r="AM7" s="252"/>
      <c r="AN7" s="246"/>
      <c r="AO7" s="241">
        <v>0.5</v>
      </c>
      <c r="AP7" s="241">
        <v>1</v>
      </c>
      <c r="AQ7" s="275">
        <v>44242</v>
      </c>
      <c r="AR7" s="253"/>
      <c r="AS7" s="253"/>
      <c r="AT7" s="1197"/>
      <c r="AU7" s="12"/>
    </row>
    <row r="8" spans="1:47" ht="150">
      <c r="A8" s="140" t="s">
        <v>344</v>
      </c>
      <c r="B8" s="141" t="s">
        <v>345</v>
      </c>
      <c r="C8" s="141" t="s">
        <v>346</v>
      </c>
      <c r="D8" s="142" t="s">
        <v>347</v>
      </c>
      <c r="E8" s="141" t="s">
        <v>183</v>
      </c>
      <c r="F8" s="141" t="s">
        <v>348</v>
      </c>
      <c r="G8" s="141" t="s">
        <v>349</v>
      </c>
      <c r="H8" s="143" t="s">
        <v>44</v>
      </c>
      <c r="I8" s="143" t="s">
        <v>44</v>
      </c>
      <c r="J8" s="141" t="s">
        <v>45</v>
      </c>
      <c r="K8" s="1023" t="s">
        <v>350</v>
      </c>
      <c r="L8" s="144" t="s">
        <v>351</v>
      </c>
      <c r="M8" s="145">
        <v>43236</v>
      </c>
      <c r="N8" s="145">
        <v>43312</v>
      </c>
      <c r="O8" s="141" t="s">
        <v>47</v>
      </c>
      <c r="P8" s="145">
        <v>43325</v>
      </c>
      <c r="Q8" s="146">
        <v>5</v>
      </c>
      <c r="R8" s="147">
        <v>43478</v>
      </c>
      <c r="S8" s="148" t="s">
        <v>352</v>
      </c>
      <c r="T8" s="149">
        <v>43478</v>
      </c>
      <c r="U8" s="149" t="s">
        <v>47</v>
      </c>
      <c r="V8" s="148" t="s">
        <v>353</v>
      </c>
      <c r="W8" s="148">
        <v>4</v>
      </c>
      <c r="X8" s="149">
        <v>45303</v>
      </c>
      <c r="Y8" s="149"/>
      <c r="Z8" s="150">
        <v>350946426</v>
      </c>
      <c r="AA8" s="148" t="s">
        <v>44</v>
      </c>
      <c r="AB8" s="151">
        <v>350944046</v>
      </c>
      <c r="AC8" s="197">
        <v>1</v>
      </c>
      <c r="AD8" s="152">
        <v>1</v>
      </c>
      <c r="AE8" s="152" t="s">
        <v>354</v>
      </c>
      <c r="AF8" s="153" t="s">
        <v>355</v>
      </c>
      <c r="AG8" s="154">
        <f t="shared" si="0"/>
        <v>1</v>
      </c>
      <c r="AH8" s="277">
        <f>87270223+155230025+31922666+40603392+35917740</f>
        <v>350944046</v>
      </c>
      <c r="AI8" s="278">
        <f t="shared" si="1"/>
        <v>0</v>
      </c>
      <c r="AJ8" s="155" t="s">
        <v>44</v>
      </c>
      <c r="AK8" s="156" t="s">
        <v>44</v>
      </c>
      <c r="AL8" s="156">
        <v>0</v>
      </c>
      <c r="AM8" s="157">
        <v>0</v>
      </c>
      <c r="AN8" s="149"/>
      <c r="AO8" s="156"/>
      <c r="AP8" s="156"/>
      <c r="AQ8" s="280">
        <v>44180</v>
      </c>
      <c r="AR8" s="158" t="s">
        <v>356</v>
      </c>
      <c r="AS8" s="92" t="s">
        <v>357</v>
      </c>
      <c r="AT8" s="1198" t="s">
        <v>358</v>
      </c>
      <c r="AU8" s="12"/>
    </row>
    <row r="9" spans="1:47" ht="105">
      <c r="A9" s="159" t="s">
        <v>359</v>
      </c>
      <c r="B9" s="141" t="s">
        <v>225</v>
      </c>
      <c r="C9" s="148" t="s">
        <v>360</v>
      </c>
      <c r="D9" s="146" t="s">
        <v>361</v>
      </c>
      <c r="E9" s="141" t="s">
        <v>183</v>
      </c>
      <c r="F9" s="141" t="s">
        <v>348</v>
      </c>
      <c r="G9" s="156" t="s">
        <v>362</v>
      </c>
      <c r="H9" s="143" t="s">
        <v>44</v>
      </c>
      <c r="I9" s="143" t="s">
        <v>44</v>
      </c>
      <c r="J9" s="141" t="s">
        <v>45</v>
      </c>
      <c r="K9" s="160" t="s">
        <v>363</v>
      </c>
      <c r="L9" s="144"/>
      <c r="M9" s="149">
        <v>43251</v>
      </c>
      <c r="N9" s="145">
        <v>43312</v>
      </c>
      <c r="O9" s="141" t="s">
        <v>47</v>
      </c>
      <c r="P9" s="149">
        <v>43325</v>
      </c>
      <c r="Q9" s="148">
        <v>5</v>
      </c>
      <c r="R9" s="149">
        <v>43478</v>
      </c>
      <c r="S9" s="156" t="s">
        <v>364</v>
      </c>
      <c r="T9" s="149">
        <v>43478</v>
      </c>
      <c r="U9" s="149" t="s">
        <v>47</v>
      </c>
      <c r="V9" s="87" t="s">
        <v>365</v>
      </c>
      <c r="W9" s="148"/>
      <c r="X9" s="149">
        <v>46006</v>
      </c>
      <c r="Y9" s="149"/>
      <c r="Z9" s="161">
        <v>105280508</v>
      </c>
      <c r="AA9" s="148" t="s">
        <v>44</v>
      </c>
      <c r="AB9" s="151">
        <v>105280508</v>
      </c>
      <c r="AC9" s="197">
        <v>1</v>
      </c>
      <c r="AD9" s="152">
        <v>1</v>
      </c>
      <c r="AE9" s="152" t="s">
        <v>366</v>
      </c>
      <c r="AF9" s="148" t="s">
        <v>367</v>
      </c>
      <c r="AG9" s="154">
        <f>AH9/AB9</f>
        <v>0.796799983145978</v>
      </c>
      <c r="AH9" s="279">
        <f>39859042+38027477+6000988</f>
        <v>83887507</v>
      </c>
      <c r="AI9" s="151">
        <f>AB9-AH9</f>
        <v>21393001</v>
      </c>
      <c r="AJ9" s="155" t="s">
        <v>44</v>
      </c>
      <c r="AK9" s="156" t="s">
        <v>44</v>
      </c>
      <c r="AL9" s="156"/>
      <c r="AM9" s="157"/>
      <c r="AN9" s="149"/>
      <c r="AO9" s="156"/>
      <c r="AP9" s="156"/>
      <c r="AQ9" s="280">
        <v>44180</v>
      </c>
      <c r="AR9" s="158" t="s">
        <v>356</v>
      </c>
      <c r="AS9" s="92"/>
      <c r="AT9" s="1199"/>
      <c r="AU9" s="12"/>
    </row>
    <row r="10" spans="1:47" s="26" customFormat="1" ht="409.5" customHeight="1">
      <c r="A10" s="91" t="s">
        <v>368</v>
      </c>
      <c r="B10" s="81" t="s">
        <v>108</v>
      </c>
      <c r="C10" s="82" t="s">
        <v>369</v>
      </c>
      <c r="D10" s="81" t="s">
        <v>370</v>
      </c>
      <c r="E10" s="81" t="s">
        <v>183</v>
      </c>
      <c r="F10" s="81" t="s">
        <v>371</v>
      </c>
      <c r="G10" s="93" t="s">
        <v>372</v>
      </c>
      <c r="H10" s="84" t="s">
        <v>44</v>
      </c>
      <c r="I10" s="84" t="s">
        <v>44</v>
      </c>
      <c r="J10" s="333" t="s">
        <v>45</v>
      </c>
      <c r="K10" s="354" t="s">
        <v>373</v>
      </c>
      <c r="L10" s="1093" t="s">
        <v>374</v>
      </c>
      <c r="M10" s="95">
        <v>43410</v>
      </c>
      <c r="N10" s="95">
        <v>43461</v>
      </c>
      <c r="O10" s="333" t="s">
        <v>45</v>
      </c>
      <c r="P10" s="95">
        <v>43530</v>
      </c>
      <c r="Q10" s="82">
        <v>12</v>
      </c>
      <c r="R10" s="86">
        <v>43895</v>
      </c>
      <c r="S10" s="287" t="s">
        <v>375</v>
      </c>
      <c r="T10" s="95">
        <v>44545</v>
      </c>
      <c r="U10" s="82" t="s">
        <v>45</v>
      </c>
      <c r="V10" s="82" t="s">
        <v>376</v>
      </c>
      <c r="W10" s="82" t="s">
        <v>377</v>
      </c>
      <c r="X10" s="651" t="s">
        <v>378</v>
      </c>
      <c r="Y10" s="651" t="s">
        <v>379</v>
      </c>
      <c r="Z10" s="88">
        <v>14200005565</v>
      </c>
      <c r="AA10" s="82" t="s">
        <v>44</v>
      </c>
      <c r="AB10" s="189">
        <v>14200005565</v>
      </c>
      <c r="AC10" s="289">
        <v>0.9</v>
      </c>
      <c r="AD10" s="89" t="s">
        <v>219</v>
      </c>
      <c r="AE10" s="363" t="s">
        <v>380</v>
      </c>
      <c r="AF10" s="359" t="s">
        <v>381</v>
      </c>
      <c r="AG10" s="297">
        <f>AH10/AB10</f>
        <v>0.9000000000352113</v>
      </c>
      <c r="AH10" s="209">
        <v>12780005009</v>
      </c>
      <c r="AI10" s="361">
        <f>AB10-AH10</f>
        <v>1420000556</v>
      </c>
      <c r="AJ10" s="90" t="s">
        <v>382</v>
      </c>
      <c r="AK10" s="90" t="s">
        <v>383</v>
      </c>
      <c r="AL10" s="190" t="s">
        <v>384</v>
      </c>
      <c r="AM10" s="90" t="s">
        <v>44</v>
      </c>
      <c r="AN10" s="86" t="s">
        <v>385</v>
      </c>
      <c r="AO10" s="996" t="s">
        <v>386</v>
      </c>
      <c r="AP10" s="83">
        <v>100</v>
      </c>
      <c r="AQ10" s="94" t="s">
        <v>44</v>
      </c>
      <c r="AR10" s="92" t="s">
        <v>387</v>
      </c>
      <c r="AS10" s="361">
        <v>1420000556</v>
      </c>
      <c r="AT10" s="1188" t="s">
        <v>388</v>
      </c>
      <c r="AU10" s="1186" t="s">
        <v>389</v>
      </c>
    </row>
    <row r="11" spans="1:47" s="26" customFormat="1" ht="409.5" customHeight="1">
      <c r="A11" s="80" t="s">
        <v>390</v>
      </c>
      <c r="B11" s="81" t="s">
        <v>225</v>
      </c>
      <c r="C11" s="82" t="s">
        <v>391</v>
      </c>
      <c r="D11" s="82" t="s">
        <v>392</v>
      </c>
      <c r="E11" s="81" t="s">
        <v>183</v>
      </c>
      <c r="F11" s="81" t="s">
        <v>371</v>
      </c>
      <c r="G11" s="83" t="s">
        <v>393</v>
      </c>
      <c r="H11" s="84" t="s">
        <v>44</v>
      </c>
      <c r="I11" s="84" t="s">
        <v>44</v>
      </c>
      <c r="J11" s="81" t="s">
        <v>45</v>
      </c>
      <c r="K11" s="85" t="s">
        <v>394</v>
      </c>
      <c r="L11" s="355" t="s">
        <v>395</v>
      </c>
      <c r="M11" s="191">
        <v>43460</v>
      </c>
      <c r="N11" s="86">
        <v>43465</v>
      </c>
      <c r="O11" s="81" t="s">
        <v>45</v>
      </c>
      <c r="P11" s="86">
        <v>43530</v>
      </c>
      <c r="Q11" s="82">
        <v>12</v>
      </c>
      <c r="R11" s="86">
        <v>43895</v>
      </c>
      <c r="S11" s="997" t="s">
        <v>396</v>
      </c>
      <c r="T11" s="86">
        <v>44545</v>
      </c>
      <c r="U11" s="86" t="s">
        <v>45</v>
      </c>
      <c r="V11" s="83" t="s">
        <v>397</v>
      </c>
      <c r="W11" s="83" t="s">
        <v>398</v>
      </c>
      <c r="X11" s="288" t="s">
        <v>399</v>
      </c>
      <c r="Y11" s="96" t="s">
        <v>400</v>
      </c>
      <c r="Z11" s="88">
        <v>1502223688</v>
      </c>
      <c r="AA11" s="82" t="s">
        <v>401</v>
      </c>
      <c r="AB11" s="97">
        <f>1502223688+413111514+7193545+231011725</f>
        <v>2153540472</v>
      </c>
      <c r="AC11" s="269">
        <v>0.8407</v>
      </c>
      <c r="AD11" s="89">
        <v>1</v>
      </c>
      <c r="AE11" s="362" t="s">
        <v>402</v>
      </c>
      <c r="AF11" s="96" t="s">
        <v>403</v>
      </c>
      <c r="AG11" s="360">
        <f>AH11/AB11</f>
        <v>0.84068192009348963</v>
      </c>
      <c r="AH11" s="211">
        <v>1810442539</v>
      </c>
      <c r="AI11" s="209">
        <f>AB11-AH11</f>
        <v>343097933</v>
      </c>
      <c r="AJ11" s="90" t="s">
        <v>382</v>
      </c>
      <c r="AK11" s="90" t="s">
        <v>383</v>
      </c>
      <c r="AL11" s="190" t="s">
        <v>384</v>
      </c>
      <c r="AM11" s="90" t="s">
        <v>44</v>
      </c>
      <c r="AN11" s="86" t="s">
        <v>404</v>
      </c>
      <c r="AO11" s="83" t="s">
        <v>386</v>
      </c>
      <c r="AP11" s="193">
        <v>100</v>
      </c>
      <c r="AQ11" s="94" t="s">
        <v>44</v>
      </c>
      <c r="AR11" s="92" t="s">
        <v>387</v>
      </c>
      <c r="AS11" s="332">
        <v>343097933</v>
      </c>
      <c r="AT11" s="1189"/>
      <c r="AU11" s="1187"/>
    </row>
    <row r="12" spans="1:47" ht="315" customHeight="1">
      <c r="A12" s="140" t="s">
        <v>405</v>
      </c>
      <c r="B12" s="141" t="s">
        <v>108</v>
      </c>
      <c r="C12" s="162" t="s">
        <v>406</v>
      </c>
      <c r="D12" s="142" t="s">
        <v>407</v>
      </c>
      <c r="E12" s="141" t="s">
        <v>183</v>
      </c>
      <c r="F12" s="141" t="s">
        <v>408</v>
      </c>
      <c r="G12" s="840" t="s">
        <v>409</v>
      </c>
      <c r="H12" s="143" t="s">
        <v>44</v>
      </c>
      <c r="I12" s="143" t="s">
        <v>44</v>
      </c>
      <c r="J12" s="141" t="s">
        <v>45</v>
      </c>
      <c r="K12" s="144" t="s">
        <v>410</v>
      </c>
      <c r="L12" s="144" t="s">
        <v>411</v>
      </c>
      <c r="M12" s="145">
        <v>43411</v>
      </c>
      <c r="N12" s="145">
        <v>43462</v>
      </c>
      <c r="O12" s="164" t="s">
        <v>45</v>
      </c>
      <c r="P12" s="145">
        <v>43531</v>
      </c>
      <c r="Q12" s="148">
        <v>5</v>
      </c>
      <c r="R12" s="147">
        <v>43683</v>
      </c>
      <c r="S12" s="1088" t="s">
        <v>412</v>
      </c>
      <c r="T12" s="149">
        <v>44190</v>
      </c>
      <c r="U12" s="149" t="str">
        <f ca="1">++IF((TCONTROL8[[#This Row],[FECHA DE TERMINACION FINAL ]]-TODAY())&lt;=0,"TERMINADO",IF(AND((TCONTROL8[[#This Row],[FECHA DE TERMINACION FINAL ]]-TODAY())&gt;0,(TCONTROL8[[#This Row],[FECHA DE TERMINACION FINAL ]]-TODAY())&lt;15),"ALERTA","OK"))</f>
        <v>TERMINADO</v>
      </c>
      <c r="V12" s="547" t="s">
        <v>413</v>
      </c>
      <c r="W12" s="547" t="s">
        <v>414</v>
      </c>
      <c r="X12" s="608" t="s">
        <v>415</v>
      </c>
      <c r="Y12" s="608" t="s">
        <v>416</v>
      </c>
      <c r="Z12" s="150">
        <v>674279684</v>
      </c>
      <c r="AA12" s="921" t="s">
        <v>417</v>
      </c>
      <c r="AB12" s="150">
        <f>+TCONTROL8[[#This Row],[INVERSIÓN PUBLICADOS
(Valor Inicial)]]+190254008</f>
        <v>864533692</v>
      </c>
      <c r="AC12" s="308">
        <v>1</v>
      </c>
      <c r="AD12" s="152">
        <v>1</v>
      </c>
      <c r="AE12" s="281" t="s">
        <v>418</v>
      </c>
      <c r="AF12" s="282" t="s">
        <v>419</v>
      </c>
      <c r="AG12" s="506">
        <f>AH12/AB12</f>
        <v>0.99948400622887468</v>
      </c>
      <c r="AH12" s="283">
        <f>81572797+129924752+178489522+185040739+128738030+160321758</f>
        <v>864087598</v>
      </c>
      <c r="AI12" s="151">
        <f t="shared" ref="AI12:AI13" si="2">AB12-AH12</f>
        <v>446094</v>
      </c>
      <c r="AJ12" s="155">
        <v>19914</v>
      </c>
      <c r="AK12" s="156" t="s">
        <v>420</v>
      </c>
      <c r="AL12" s="172" t="s">
        <v>44</v>
      </c>
      <c r="AM12" s="157" t="s">
        <v>421</v>
      </c>
      <c r="AN12" s="149" t="s">
        <v>422</v>
      </c>
      <c r="AO12" s="156" t="s">
        <v>423</v>
      </c>
      <c r="AP12" s="156" t="s">
        <v>423</v>
      </c>
      <c r="AQ12" s="280">
        <v>44193</v>
      </c>
      <c r="AR12" s="158" t="s">
        <v>424</v>
      </c>
      <c r="AS12" s="92"/>
      <c r="AT12" s="1190" t="s">
        <v>425</v>
      </c>
      <c r="AU12" s="12"/>
    </row>
    <row r="13" spans="1:47" ht="270.75" customHeight="1">
      <c r="A13" s="163" t="s">
        <v>426</v>
      </c>
      <c r="B13" s="164" t="s">
        <v>137</v>
      </c>
      <c r="C13" s="165" t="s">
        <v>427</v>
      </c>
      <c r="D13" s="166" t="s">
        <v>428</v>
      </c>
      <c r="E13" s="164" t="s">
        <v>183</v>
      </c>
      <c r="F13" s="164" t="s">
        <v>408</v>
      </c>
      <c r="G13" s="167" t="s">
        <v>429</v>
      </c>
      <c r="H13" s="168" t="s">
        <v>44</v>
      </c>
      <c r="I13" s="168" t="s">
        <v>44</v>
      </c>
      <c r="J13" s="164" t="s">
        <v>45</v>
      </c>
      <c r="K13" s="212" t="s">
        <v>430</v>
      </c>
      <c r="L13" s="646" t="s">
        <v>431</v>
      </c>
      <c r="M13" s="169">
        <v>43462</v>
      </c>
      <c r="N13" s="169">
        <v>43462</v>
      </c>
      <c r="O13" s="164" t="s">
        <v>45</v>
      </c>
      <c r="P13" s="170">
        <v>43531</v>
      </c>
      <c r="Q13" s="165">
        <v>5</v>
      </c>
      <c r="R13" s="170">
        <v>43683</v>
      </c>
      <c r="S13" s="922" t="s">
        <v>432</v>
      </c>
      <c r="T13" s="149">
        <v>44190</v>
      </c>
      <c r="U13" s="149" t="str">
        <f ca="1">++IF((TCONTROL8[[#This Row],[FECHA DE TERMINACION FINAL ]]-TODAY())&lt;=0,"TERMINADO",IF(AND((TCONTROL8[[#This Row],[FECHA DE TERMINACION FINAL ]]-TODAY())&gt;0,(TCONTROL8[[#This Row],[FECHA DE TERMINACION FINAL ]]-TODAY())&lt;15),"ALERTA","OK"))</f>
        <v>TERMINADO</v>
      </c>
      <c r="V13" s="609" t="s">
        <v>433</v>
      </c>
      <c r="W13" s="576" t="s">
        <v>434</v>
      </c>
      <c r="X13" s="608" t="s">
        <v>435</v>
      </c>
      <c r="Y13" s="608" t="s">
        <v>436</v>
      </c>
      <c r="Z13" s="171">
        <v>92961459</v>
      </c>
      <c r="AA13" s="687" t="s">
        <v>437</v>
      </c>
      <c r="AB13" s="188">
        <f>+TCONTROL8[[#This Row],[INVERSIÓN PUBLICADOS
(Valor Inicial)]]+44800511</f>
        <v>137761970</v>
      </c>
      <c r="AC13" s="152">
        <v>1</v>
      </c>
      <c r="AD13" s="152">
        <v>1</v>
      </c>
      <c r="AE13" s="284" t="s">
        <v>438</v>
      </c>
      <c r="AF13" s="285" t="s">
        <v>439</v>
      </c>
      <c r="AG13" s="507">
        <f>AH13/AB13</f>
        <v>0.99948400854023789</v>
      </c>
      <c r="AH13" s="298">
        <f>13944219+34440493+34440493+34440493+20425188</f>
        <v>137690886</v>
      </c>
      <c r="AI13" s="151">
        <f t="shared" si="2"/>
        <v>71084</v>
      </c>
      <c r="AJ13" s="155">
        <v>19914</v>
      </c>
      <c r="AK13" s="286" t="s">
        <v>420</v>
      </c>
      <c r="AL13" s="172" t="s">
        <v>44</v>
      </c>
      <c r="AM13" s="172" t="s">
        <v>44</v>
      </c>
      <c r="AN13" s="170" t="s">
        <v>422</v>
      </c>
      <c r="AO13" s="156" t="s">
        <v>423</v>
      </c>
      <c r="AP13" s="156" t="s">
        <v>423</v>
      </c>
      <c r="AQ13" s="173" t="s">
        <v>44</v>
      </c>
      <c r="AR13" s="158" t="s">
        <v>424</v>
      </c>
      <c r="AS13" s="187"/>
      <c r="AT13" s="1191"/>
      <c r="AU13" s="12"/>
    </row>
  </sheetData>
  <mergeCells count="7">
    <mergeCell ref="AU10:AU11"/>
    <mergeCell ref="AT10:AT11"/>
    <mergeCell ref="AT12:AT13"/>
    <mergeCell ref="AT2:AT3"/>
    <mergeCell ref="AT4:AT5"/>
    <mergeCell ref="AT6:AT7"/>
    <mergeCell ref="AT8:AT9"/>
  </mergeCells>
  <conditionalFormatting sqref="U1:U11">
    <cfRule type="containsText" dxfId="116" priority="3" operator="containsText" text="ALERTA">
      <formula>NOT(ISERROR(SEARCH("ALERTA",U1)))</formula>
    </cfRule>
  </conditionalFormatting>
  <conditionalFormatting sqref="X27:X1048576">
    <cfRule type="containsText" dxfId="115" priority="6" operator="containsText" text="ALERTA">
      <formula>NOT(ISERROR(SEARCH("ALERTA",X27)))</formula>
    </cfRule>
  </conditionalFormatting>
  <hyperlinks>
    <hyperlink ref="K2" r:id="rId1" xr:uid="{00000000-0004-0000-0500-000000000000}"/>
    <hyperlink ref="K8" r:id="rId2" xr:uid="{00000000-0004-0000-0500-000001000000}"/>
    <hyperlink ref="L8" r:id="rId3" display="https://community.secop.gov.co/Public/Tendering/ContractNoticePhases/View?PPI=CO1.PPI.1465157&amp;isFromPublicArea=True&amp;isModal=False_x000a_" xr:uid="{00000000-0004-0000-0500-000002000000}"/>
    <hyperlink ref="K4" r:id="rId4" xr:uid="{00000000-0004-0000-0500-000003000000}"/>
    <hyperlink ref="K3" r:id="rId5" xr:uid="{00000000-0004-0000-0500-000004000000}"/>
    <hyperlink ref="K5" r:id="rId6" xr:uid="{00000000-0004-0000-0500-000005000000}"/>
    <hyperlink ref="K9" r:id="rId7" xr:uid="{00000000-0004-0000-0500-000006000000}"/>
    <hyperlink ref="L6" r:id="rId8" xr:uid="{00000000-0004-0000-0500-000008000000}"/>
    <hyperlink ref="K12" r:id="rId9" xr:uid="{00000000-0004-0000-0500-000009000000}"/>
    <hyperlink ref="L12" r:id="rId10" xr:uid="{00000000-0004-0000-0500-00000A000000}"/>
    <hyperlink ref="K13" r:id="rId11" xr:uid="{00000000-0004-0000-0500-00000B000000}"/>
    <hyperlink ref="K10" r:id="rId12" xr:uid="{00000000-0004-0000-0500-00000C000000}"/>
    <hyperlink ref="K11" r:id="rId13" xr:uid="{00000000-0004-0000-0500-00000D000000}"/>
    <hyperlink ref="L11" r:id="rId14" xr:uid="{00000000-0004-0000-0500-00000E000000}"/>
    <hyperlink ref="L10" r:id="rId15" xr:uid="{00000000-0004-0000-0500-00000F000000}"/>
    <hyperlink ref="L3" r:id="rId16" xr:uid="{00000000-0004-0000-0500-000010000000}"/>
    <hyperlink ref="L2" r:id="rId17" xr:uid="{00000000-0004-0000-0500-000011000000}"/>
    <hyperlink ref="K7" r:id="rId18" location="ProcedureReceipts" xr:uid="{00000000-0004-0000-0500-000012000000}"/>
    <hyperlink ref="L13" r:id="rId19" xr:uid="{00000000-0004-0000-0500-000013000000}"/>
    <hyperlink ref="K6" r:id="rId20" display="https://www.secop.gov.co/CO1BusinessLine/Tendering/BuyerWorkArea/Index?docUniqueIdentifier=CO1.BDOS.593282&amp;prevCtxUrl=https%3a%2f%2fwww.secop.gov.co%2fCO1BusinessLine%2fTendering%2fBuyerDossierWorkspace%2fIndex%3freference%3d2018%26createDateFrom%3d01%2f01%2f2018+16%3a29%3a00%26createDateTo%3d25%2f01%2f2023+16%3a29%3a00%26filteringState%3d2%26sortingState%3dLastCreatedASC%26showAdvancedSearch%3dTrue%26showAdvancedSearchFields%3dFalse%26advSrchFolderCode%3dALL%26selectedDossier%3dCO1.BDOS.593282%26selectedRequest%3dCO1.REQ.634322%26&amp;prevCtxLbl=Procesos+de+la+Entidad+Estatal" xr:uid="{F10CE4C8-9ACF-490D-9E99-144514E37598}"/>
    <hyperlink ref="L7" r:id="rId21" xr:uid="{865878ED-3ECE-4938-B8DB-B9D07DD45293}"/>
    <hyperlink ref="L4" r:id="rId22" xr:uid="{8B53BD66-19E9-4D46-BABA-A21D8BF55749}"/>
  </hyperlinks>
  <pageMargins left="0.7" right="0.7" top="0.75" bottom="0.75" header="0" footer="0"/>
  <pageSetup orientation="landscape" r:id="rId23"/>
  <tableParts count="1">
    <tablePart r:id="rId2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22"/>
  <sheetViews>
    <sheetView topLeftCell="A5" zoomScaleNormal="84" workbookViewId="0">
      <pane xSplit="1" topLeftCell="K1" activePane="topRight" state="frozen"/>
      <selection pane="topRight" activeCell="L2" sqref="L2"/>
      <selection activeCell="A3" sqref="A3"/>
    </sheetView>
  </sheetViews>
  <sheetFormatPr defaultColWidth="9.140625" defaultRowHeight="21"/>
  <cols>
    <col min="1" max="1" width="14.7109375" style="29" customWidth="1"/>
    <col min="2" max="2" width="31.42578125" style="12" bestFit="1" customWidth="1"/>
    <col min="3" max="3" width="51.42578125" style="12" bestFit="1" customWidth="1"/>
    <col min="4" max="4" width="20.42578125" bestFit="1" customWidth="1"/>
    <col min="5" max="5" width="21" style="12" bestFit="1" customWidth="1"/>
    <col min="6" max="6" width="25.42578125" customWidth="1"/>
    <col min="7" max="7" width="56.42578125" customWidth="1"/>
    <col min="8" max="8" width="16" style="12" customWidth="1"/>
    <col min="9" max="9" width="25.7109375" customWidth="1"/>
    <col min="10" max="10" width="22.42578125" style="12" customWidth="1"/>
    <col min="11" max="11" width="26.85546875" style="12" customWidth="1"/>
    <col min="12" max="12" width="20" style="12" customWidth="1"/>
    <col min="13" max="13" width="33.42578125" style="12" customWidth="1"/>
    <col min="14" max="14" width="42.85546875" style="12" customWidth="1"/>
    <col min="15" max="15" width="33" style="12" customWidth="1"/>
    <col min="16" max="16" width="36.85546875" style="12" customWidth="1"/>
    <col min="17" max="17" width="31.28515625" style="12" customWidth="1"/>
    <col min="18" max="18" width="30.7109375" style="12" customWidth="1"/>
    <col min="19" max="19" width="69.28515625" style="12" customWidth="1"/>
    <col min="20" max="20" width="32.42578125" style="14" customWidth="1"/>
    <col min="21" max="21" width="28.140625" style="14" customWidth="1"/>
    <col min="22" max="22" width="85.7109375" style="14" customWidth="1"/>
    <col min="23" max="23" width="41.85546875" style="14" customWidth="1"/>
    <col min="24" max="24" width="44" style="14" customWidth="1"/>
    <col min="25" max="25" width="47.140625" style="14" customWidth="1"/>
    <col min="26" max="26" width="51.42578125" style="14" bestFit="1" customWidth="1"/>
    <col min="27" max="27" width="55.7109375" style="14" customWidth="1"/>
    <col min="28" max="28" width="32.7109375" style="27" bestFit="1" customWidth="1"/>
    <col min="29" max="29" width="45.28515625" style="14" customWidth="1"/>
    <col min="30" max="30" width="69.28515625" style="14" customWidth="1"/>
    <col min="31" max="31" width="73.42578125" style="14" customWidth="1"/>
    <col min="32" max="32" width="29" style="14" customWidth="1"/>
    <col min="33" max="33" width="40" style="14" customWidth="1"/>
    <col min="34" max="34" width="41" style="14" customWidth="1"/>
    <col min="35" max="35" width="22.42578125" style="19" customWidth="1"/>
    <col min="36" max="36" width="23.42578125" customWidth="1"/>
    <col min="37" max="37" width="21.7109375" style="14" customWidth="1"/>
    <col min="38" max="38" width="24.28515625" style="28" bestFit="1" customWidth="1"/>
    <col min="39" max="39" width="25.7109375" style="14" customWidth="1"/>
    <col min="40" max="41" width="20" style="14" customWidth="1"/>
    <col min="42" max="42" width="25" style="14" customWidth="1"/>
    <col min="43" max="43" width="45.28515625" style="14" customWidth="1"/>
    <col min="44" max="44" width="43.7109375" style="19" customWidth="1"/>
    <col min="45" max="45" width="129" style="14" customWidth="1"/>
    <col min="46" max="46" width="145.28515625" style="14" customWidth="1"/>
    <col min="47" max="47" width="19" style="14" customWidth="1"/>
    <col min="48" max="48" width="12.85546875" style="12" customWidth="1"/>
    <col min="49" max="49" width="9.140625" style="12"/>
    <col min="50" max="50" width="26.42578125" style="12" bestFit="1" customWidth="1"/>
    <col min="51" max="51" width="22.42578125" style="12" customWidth="1"/>
    <col min="52" max="16384" width="9.140625" style="12"/>
  </cols>
  <sheetData>
    <row r="1" spans="1:45" s="13" customFormat="1" ht="56.25">
      <c r="A1" s="30" t="s">
        <v>0</v>
      </c>
      <c r="B1" s="31" t="s">
        <v>2</v>
      </c>
      <c r="C1" s="31" t="s">
        <v>3</v>
      </c>
      <c r="D1" s="31" t="s">
        <v>4</v>
      </c>
      <c r="E1" s="31" t="s">
        <v>5</v>
      </c>
      <c r="F1" s="31" t="s">
        <v>6</v>
      </c>
      <c r="G1" s="31" t="s">
        <v>7</v>
      </c>
      <c r="H1" s="32" t="s">
        <v>8</v>
      </c>
      <c r="I1" s="32" t="s">
        <v>9</v>
      </c>
      <c r="J1" s="31" t="s">
        <v>10</v>
      </c>
      <c r="K1" s="33" t="s">
        <v>11</v>
      </c>
      <c r="L1" s="33" t="s">
        <v>12</v>
      </c>
      <c r="M1" s="33" t="s">
        <v>13</v>
      </c>
      <c r="N1" s="34" t="s">
        <v>14</v>
      </c>
      <c r="O1" s="34" t="s">
        <v>15</v>
      </c>
      <c r="P1" s="34" t="s">
        <v>16</v>
      </c>
      <c r="Q1" s="34" t="s">
        <v>17</v>
      </c>
      <c r="R1" s="34" t="s">
        <v>18</v>
      </c>
      <c r="S1" s="35" t="s">
        <v>19</v>
      </c>
      <c r="T1" s="35" t="s">
        <v>20</v>
      </c>
      <c r="U1" s="35" t="s">
        <v>21</v>
      </c>
      <c r="V1" s="36" t="s">
        <v>22</v>
      </c>
      <c r="W1" s="36" t="s">
        <v>92</v>
      </c>
      <c r="X1" s="37" t="s">
        <v>93</v>
      </c>
      <c r="Y1" s="37" t="s">
        <v>94</v>
      </c>
      <c r="Z1" s="38" t="s">
        <v>23</v>
      </c>
      <c r="AA1" s="38" t="s">
        <v>24</v>
      </c>
      <c r="AB1" s="38" t="s">
        <v>25</v>
      </c>
      <c r="AC1" s="38" t="s">
        <v>27</v>
      </c>
      <c r="AD1" s="38" t="s">
        <v>28</v>
      </c>
      <c r="AE1" s="39" t="s">
        <v>29</v>
      </c>
      <c r="AF1" s="40" t="s">
        <v>31</v>
      </c>
      <c r="AG1" s="40" t="s">
        <v>96</v>
      </c>
      <c r="AH1" s="40" t="s">
        <v>32</v>
      </c>
      <c r="AI1" s="45" t="s">
        <v>33</v>
      </c>
      <c r="AJ1" s="41" t="s">
        <v>98</v>
      </c>
      <c r="AK1" s="42" t="s">
        <v>99</v>
      </c>
      <c r="AL1" s="42" t="s">
        <v>100</v>
      </c>
      <c r="AM1" s="43" t="s">
        <v>101</v>
      </c>
      <c r="AN1" s="44" t="s">
        <v>35</v>
      </c>
      <c r="AO1" s="44" t="s">
        <v>102</v>
      </c>
      <c r="AP1" s="44" t="s">
        <v>103</v>
      </c>
      <c r="AQ1" s="46" t="s">
        <v>104</v>
      </c>
      <c r="AR1" s="186" t="s">
        <v>105</v>
      </c>
      <c r="AS1" s="47" t="s">
        <v>75</v>
      </c>
    </row>
    <row r="2" spans="1:45" ht="408.75" customHeight="1" thickBot="1">
      <c r="A2" s="49" t="s">
        <v>440</v>
      </c>
      <c r="B2" s="50" t="s">
        <v>108</v>
      </c>
      <c r="C2" s="105" t="s">
        <v>441</v>
      </c>
      <c r="D2" s="50" t="s">
        <v>442</v>
      </c>
      <c r="E2" s="50" t="s">
        <v>183</v>
      </c>
      <c r="F2" s="61" t="s">
        <v>211</v>
      </c>
      <c r="G2" s="1027" t="s">
        <v>443</v>
      </c>
      <c r="H2" s="106">
        <v>37742</v>
      </c>
      <c r="I2" s="106" t="s">
        <v>145</v>
      </c>
      <c r="J2" s="50" t="s">
        <v>45</v>
      </c>
      <c r="K2" s="925" t="s">
        <v>444</v>
      </c>
      <c r="L2" s="1081" t="s">
        <v>445</v>
      </c>
      <c r="M2" s="904">
        <v>43745</v>
      </c>
      <c r="N2" s="109">
        <v>43745</v>
      </c>
      <c r="O2" s="905" t="s">
        <v>45</v>
      </c>
      <c r="P2" s="55">
        <v>43768</v>
      </c>
      <c r="Q2" s="56" t="s">
        <v>446</v>
      </c>
      <c r="R2" s="55">
        <v>43950</v>
      </c>
      <c r="S2" s="1089" t="s">
        <v>447</v>
      </c>
      <c r="T2" s="55">
        <v>44202</v>
      </c>
      <c r="U2" s="55" t="s">
        <v>128</v>
      </c>
      <c r="V2" s="56" t="s">
        <v>448</v>
      </c>
      <c r="W2" s="56" t="s">
        <v>449</v>
      </c>
      <c r="X2" s="56" t="s">
        <v>450</v>
      </c>
      <c r="Y2" s="56" t="s">
        <v>451</v>
      </c>
      <c r="Z2" s="57">
        <v>2362551132</v>
      </c>
      <c r="AA2" s="57">
        <v>1069502673</v>
      </c>
      <c r="AB2" s="57">
        <f>+TCONTROL89[[#This Row],[INVERSIÓN PUBLICADOS
(Valor Inicial)]]+TCONTROL89[[#This Row],[ADICIONES]]</f>
        <v>3432053805</v>
      </c>
      <c r="AC2" s="58">
        <v>1</v>
      </c>
      <c r="AD2" s="896" t="s">
        <v>452</v>
      </c>
      <c r="AE2" s="908" t="s">
        <v>453</v>
      </c>
      <c r="AF2" s="906">
        <f>+TCONTROL89[[#This Row],[VALOR PAGADO A LA FECHA]]/TCONTROL89[[#This Row],[VALOR TOTAL ]]</f>
        <v>0.95495194312666087</v>
      </c>
      <c r="AG2" s="265">
        <v>3277446450</v>
      </c>
      <c r="AH2" s="204">
        <f>+TCONTROL89[[#This Row],[VALOR TOTAL ]]-TCONTROL89[[#This Row],[VALOR PAGADO A LA FECHA]]</f>
        <v>154607355</v>
      </c>
      <c r="AI2" s="59">
        <v>45106</v>
      </c>
      <c r="AJ2" s="54">
        <v>17966</v>
      </c>
      <c r="AK2" s="107" t="s">
        <v>454</v>
      </c>
      <c r="AL2" s="83" t="s">
        <v>454</v>
      </c>
      <c r="AM2" s="270" t="s">
        <v>455</v>
      </c>
      <c r="AN2" s="55" t="s">
        <v>456</v>
      </c>
      <c r="AO2" s="107" t="s">
        <v>457</v>
      </c>
      <c r="AP2" s="107" t="s">
        <v>457</v>
      </c>
      <c r="AQ2" s="108" t="s">
        <v>458</v>
      </c>
      <c r="AR2" s="331">
        <v>187866595</v>
      </c>
      <c r="AS2" s="1067" t="s">
        <v>459</v>
      </c>
    </row>
    <row r="3" spans="1:45" ht="409.5" customHeight="1" thickBot="1">
      <c r="A3" s="60" t="s">
        <v>460</v>
      </c>
      <c r="B3" s="61" t="s">
        <v>137</v>
      </c>
      <c r="C3" s="105" t="s">
        <v>461</v>
      </c>
      <c r="D3" s="62" t="s">
        <v>462</v>
      </c>
      <c r="E3" s="61" t="s">
        <v>183</v>
      </c>
      <c r="F3" s="61" t="s">
        <v>211</v>
      </c>
      <c r="G3" s="993" t="s">
        <v>463</v>
      </c>
      <c r="H3" s="63">
        <v>38360</v>
      </c>
      <c r="I3" s="62" t="s">
        <v>145</v>
      </c>
      <c r="J3" s="61" t="s">
        <v>45</v>
      </c>
      <c r="K3" s="64" t="s">
        <v>464</v>
      </c>
      <c r="L3" s="1094" t="s">
        <v>465</v>
      </c>
      <c r="M3" s="907">
        <v>43739</v>
      </c>
      <c r="N3" s="109">
        <v>43747</v>
      </c>
      <c r="O3" s="221" t="s">
        <v>45</v>
      </c>
      <c r="P3" s="109">
        <v>43768</v>
      </c>
      <c r="Q3" s="62" t="s">
        <v>466</v>
      </c>
      <c r="R3" s="65">
        <v>43980</v>
      </c>
      <c r="S3" s="917" t="s">
        <v>467</v>
      </c>
      <c r="T3" s="55">
        <v>44202</v>
      </c>
      <c r="U3" s="65" t="s">
        <v>128</v>
      </c>
      <c r="V3" s="61" t="s">
        <v>468</v>
      </c>
      <c r="W3" s="61" t="s">
        <v>469</v>
      </c>
      <c r="X3" s="56" t="s">
        <v>470</v>
      </c>
      <c r="Y3" s="56" t="s">
        <v>471</v>
      </c>
      <c r="Z3" s="57">
        <v>492280000</v>
      </c>
      <c r="AA3" s="57">
        <v>234272459</v>
      </c>
      <c r="AB3" s="809">
        <f>+TCONTROL89[[#This Row],[INVERSIÓN PUBLICADOS
(Valor Inicial)]]+TCONTROL89[[#This Row],[ADICIONES]]</f>
        <v>726552459</v>
      </c>
      <c r="AC3" s="58">
        <v>1</v>
      </c>
      <c r="AD3" s="909" t="s">
        <v>472</v>
      </c>
      <c r="AE3" s="910" t="s">
        <v>473</v>
      </c>
      <c r="AF3" s="906">
        <f>+TCONTROL89[[#This Row],[VALOR PAGADO A LA FECHA]]/TCONTROL89[[#This Row],[VALOR TOTAL ]]</f>
        <v>0.99546918607290824</v>
      </c>
      <c r="AG3" s="911">
        <v>723260585</v>
      </c>
      <c r="AH3" s="204">
        <f>+TCONTROL89[[#This Row],[VALOR TOTAL ]]-TCONTROL89[[#This Row],[VALOR PAGADO A LA FECHA]]</f>
        <v>3291874</v>
      </c>
      <c r="AI3" s="59">
        <v>45106</v>
      </c>
      <c r="AJ3" s="54">
        <v>17966</v>
      </c>
      <c r="AK3" s="192" t="s">
        <v>454</v>
      </c>
      <c r="AL3" s="83" t="s">
        <v>454</v>
      </c>
      <c r="AM3" s="110" t="s">
        <v>44</v>
      </c>
      <c r="AN3" s="55" t="s">
        <v>456</v>
      </c>
      <c r="AO3" s="107" t="s">
        <v>457</v>
      </c>
      <c r="AP3" s="107" t="s">
        <v>457</v>
      </c>
      <c r="AQ3" s="108" t="s">
        <v>474</v>
      </c>
      <c r="AR3" s="331">
        <v>72755245</v>
      </c>
      <c r="AS3" s="1068" t="s">
        <v>475</v>
      </c>
    </row>
    <row r="4" spans="1:45" s="48" customFormat="1" ht="408.75" customHeight="1" thickBot="1">
      <c r="A4" s="174" t="s">
        <v>476</v>
      </c>
      <c r="B4" s="124" t="s">
        <v>108</v>
      </c>
      <c r="C4" s="175" t="s">
        <v>477</v>
      </c>
      <c r="D4" s="124" t="s">
        <v>478</v>
      </c>
      <c r="E4" s="124" t="s">
        <v>183</v>
      </c>
      <c r="F4" s="124" t="s">
        <v>479</v>
      </c>
      <c r="G4" s="124" t="s">
        <v>480</v>
      </c>
      <c r="H4" s="125">
        <v>39857</v>
      </c>
      <c r="I4" s="200" t="s">
        <v>481</v>
      </c>
      <c r="J4" s="124" t="s">
        <v>482</v>
      </c>
      <c r="K4" s="1021" t="s">
        <v>483</v>
      </c>
      <c r="L4" s="356" t="s">
        <v>484</v>
      </c>
      <c r="M4" s="176">
        <v>43816</v>
      </c>
      <c r="N4" s="176">
        <v>43816</v>
      </c>
      <c r="O4" s="124" t="s">
        <v>485</v>
      </c>
      <c r="P4" s="126">
        <v>43844</v>
      </c>
      <c r="Q4" s="127" t="s">
        <v>486</v>
      </c>
      <c r="R4" s="128">
        <v>44056</v>
      </c>
      <c r="S4" s="1086" t="s">
        <v>487</v>
      </c>
      <c r="T4" s="128">
        <v>44441</v>
      </c>
      <c r="U4" s="65" t="str">
        <f ca="1">++IF((TCONTROL89[[#This Row],[FECHA DE TERMINACION FINAL ]]-TODAY())&lt;=0,"TERMINADO",IF(AND((TCONTROL89[[#This Row],[FECHA DE TERMINACION FINAL ]]-TODAY())&gt;0,(TCONTROL89[[#This Row],[FECHA DE TERMINACION FINAL ]]-TODAY())&lt;15),"ALERTA","OK"))</f>
        <v>TERMINADO</v>
      </c>
      <c r="V4" s="128" t="s">
        <v>488</v>
      </c>
      <c r="W4" s="128" t="s">
        <v>489</v>
      </c>
      <c r="X4" s="128" t="s">
        <v>490</v>
      </c>
      <c r="Y4" s="127" t="s">
        <v>491</v>
      </c>
      <c r="Z4" s="129">
        <v>3895872201</v>
      </c>
      <c r="AA4" s="198" t="s">
        <v>492</v>
      </c>
      <c r="AB4" s="129">
        <f>3895872201+831814793</f>
        <v>4727686994</v>
      </c>
      <c r="AC4" s="216">
        <v>0.32</v>
      </c>
      <c r="AD4" s="130" t="s">
        <v>493</v>
      </c>
      <c r="AE4" s="177" t="s">
        <v>494</v>
      </c>
      <c r="AF4" s="694">
        <f>TCONTROL89[[#This Row],[VALOR PAGADO A LA FECHA]]/TCONTROL89[[#This Row],[VALOR TOTAL ]]</f>
        <v>0.36154624833862259</v>
      </c>
      <c r="AG4" s="210">
        <f>311666535*0.8+271321200*0.8+314887339*0.8+779174440+80318029*0.8+184435717*0.8</f>
        <v>1709277496</v>
      </c>
      <c r="AH4" s="205">
        <f>+TCONTROL89[[#This Row],[VALOR TOTAL ]]-TCONTROL89[[#This Row],[VALOR PAGADO A LA FECHA]]</f>
        <v>3018409498</v>
      </c>
      <c r="AI4" s="180" t="s">
        <v>44</v>
      </c>
      <c r="AJ4" s="268" t="s">
        <v>495</v>
      </c>
      <c r="AK4" s="185" t="s">
        <v>496</v>
      </c>
      <c r="AL4" s="185" t="s">
        <v>496</v>
      </c>
      <c r="AM4" s="179"/>
      <c r="AN4" s="128" t="s">
        <v>497</v>
      </c>
      <c r="AO4" s="178"/>
      <c r="AP4" s="178"/>
      <c r="AQ4" s="131" t="s">
        <v>498</v>
      </c>
      <c r="AR4" s="108"/>
      <c r="AS4" s="1200" t="s">
        <v>499</v>
      </c>
    </row>
    <row r="5" spans="1:45" s="48" customFormat="1" ht="409.5" customHeight="1">
      <c r="A5" s="181" t="s">
        <v>500</v>
      </c>
      <c r="B5" s="132" t="s">
        <v>225</v>
      </c>
      <c r="C5" s="135" t="s">
        <v>501</v>
      </c>
      <c r="D5" s="135" t="s">
        <v>502</v>
      </c>
      <c r="E5" s="132" t="s">
        <v>183</v>
      </c>
      <c r="F5" s="132" t="s">
        <v>479</v>
      </c>
      <c r="G5" s="133" t="s">
        <v>503</v>
      </c>
      <c r="H5" s="135">
        <v>40203</v>
      </c>
      <c r="I5" s="201" t="s">
        <v>504</v>
      </c>
      <c r="J5" s="132" t="s">
        <v>485</v>
      </c>
      <c r="K5" s="1017" t="s">
        <v>505</v>
      </c>
      <c r="L5" s="134"/>
      <c r="M5" s="655"/>
      <c r="N5" s="170">
        <v>43819</v>
      </c>
      <c r="O5" s="164" t="s">
        <v>45</v>
      </c>
      <c r="P5" s="170">
        <v>43844</v>
      </c>
      <c r="Q5" s="165" t="s">
        <v>466</v>
      </c>
      <c r="R5" s="170">
        <v>44056</v>
      </c>
      <c r="S5" s="923" t="s">
        <v>506</v>
      </c>
      <c r="T5" s="128">
        <v>44441</v>
      </c>
      <c r="U5" s="136" t="str">
        <f ca="1">++IF((TCONTROL89[[#This Row],[FECHA DE TERMINACION FINAL ]]-TODAY())&lt;=0,"TERMINADO",IF(AND((TCONTROL89[[#This Row],[FECHA DE TERMINACION FINAL ]]-TODAY())&gt;0,(TCONTROL89[[#This Row],[FECHA DE TERMINACION FINAL ]]-TODAY())&lt;15),"ALERTA","OK"))</f>
        <v>TERMINADO</v>
      </c>
      <c r="V5" s="133" t="s">
        <v>507</v>
      </c>
      <c r="W5" s="135"/>
      <c r="X5" s="135" t="s">
        <v>508</v>
      </c>
      <c r="Y5" s="165" t="s">
        <v>509</v>
      </c>
      <c r="Z5" s="171">
        <v>490412016</v>
      </c>
      <c r="AA5" s="662" t="s">
        <v>510</v>
      </c>
      <c r="AB5" s="171">
        <f>490412016+243389567</f>
        <v>733801583</v>
      </c>
      <c r="AC5" s="235">
        <v>0.32</v>
      </c>
      <c r="AD5" s="137" t="s">
        <v>44</v>
      </c>
      <c r="AE5" s="182" t="s">
        <v>511</v>
      </c>
      <c r="AF5" s="694">
        <f>+TCONTROL89[[#This Row],[VALOR PAGADO A LA FECHA]]/TCONTROL89[[#This Row],[VALOR TOTAL ]]</f>
        <v>0.24589999964608961</v>
      </c>
      <c r="AG5" s="267">
        <f>48357524+42120211+48871185+12474627+28618262</f>
        <v>180441809</v>
      </c>
      <c r="AH5" s="206">
        <f>+TCONTROL89[[#This Row],[VALOR TOTAL ]] - TCONTROL89[[#This Row],[VALOR PAGADO A LA FECHA]]</f>
        <v>553359774</v>
      </c>
      <c r="AI5" s="184" t="s">
        <v>44</v>
      </c>
      <c r="AJ5" s="138">
        <v>20422</v>
      </c>
      <c r="AK5" s="133" t="s">
        <v>44</v>
      </c>
      <c r="AL5" s="133" t="s">
        <v>44</v>
      </c>
      <c r="AM5" s="183" t="s">
        <v>44</v>
      </c>
      <c r="AN5" s="136" t="s">
        <v>497</v>
      </c>
      <c r="AO5" s="133"/>
      <c r="AP5" s="133"/>
      <c r="AQ5" s="139"/>
      <c r="AR5" s="66"/>
      <c r="AS5" s="1201"/>
    </row>
    <row r="6" spans="1:45" ht="409.5" customHeight="1">
      <c r="A6" s="111" t="s">
        <v>512</v>
      </c>
      <c r="B6" s="50" t="s">
        <v>513</v>
      </c>
      <c r="C6" s="105" t="s">
        <v>514</v>
      </c>
      <c r="D6" s="67" t="s">
        <v>515</v>
      </c>
      <c r="E6" s="50" t="s">
        <v>241</v>
      </c>
      <c r="F6" s="50" t="s">
        <v>516</v>
      </c>
      <c r="G6" s="50" t="s">
        <v>517</v>
      </c>
      <c r="H6" s="106">
        <v>37841</v>
      </c>
      <c r="I6" s="673"/>
      <c r="J6" s="376" t="s">
        <v>47</v>
      </c>
      <c r="K6" s="1026" t="s">
        <v>518</v>
      </c>
      <c r="L6" s="1025" t="s">
        <v>518</v>
      </c>
      <c r="M6" s="653">
        <v>43774</v>
      </c>
      <c r="N6" s="653">
        <v>43823</v>
      </c>
      <c r="O6" s="378" t="s">
        <v>485</v>
      </c>
      <c r="P6" s="654">
        <v>43843</v>
      </c>
      <c r="Q6" s="600" t="s">
        <v>519</v>
      </c>
      <c r="R6" s="654">
        <v>43994</v>
      </c>
      <c r="S6" s="913" t="s">
        <v>520</v>
      </c>
      <c r="T6" s="667">
        <v>44180</v>
      </c>
      <c r="U6" s="112" t="str">
        <f ca="1">++IF((TCONTROL89[[#This Row],[FECHA DE TERMINACION FINAL ]]-TODAY())&lt;=0,"TERMINADO",IF(AND((TCONTROL89[[#This Row],[FECHA DE TERMINACION FINAL ]]-TODAY())&gt;0,(TCONTROL89[[#This Row],[FECHA DE TERMINACION FINAL ]]-TODAY())&lt;15),"ALERTA","OK"))</f>
        <v>TERMINADO</v>
      </c>
      <c r="V6" s="56" t="s">
        <v>521</v>
      </c>
      <c r="W6" s="674" t="s">
        <v>522</v>
      </c>
      <c r="X6" s="675" t="s">
        <v>523</v>
      </c>
      <c r="Y6" s="676" t="s">
        <v>524</v>
      </c>
      <c r="Z6" s="665">
        <v>94685417</v>
      </c>
      <c r="AA6" s="661" t="s">
        <v>525</v>
      </c>
      <c r="AB6" s="660">
        <v>94685417</v>
      </c>
      <c r="AC6" s="671">
        <v>1</v>
      </c>
      <c r="AD6" s="380" t="s">
        <v>526</v>
      </c>
      <c r="AE6" s="668" t="s">
        <v>527</v>
      </c>
      <c r="AF6" s="670">
        <f>AG6/AB6</f>
        <v>1</v>
      </c>
      <c r="AG6" s="669">
        <v>94685417</v>
      </c>
      <c r="AH6" s="727">
        <v>0</v>
      </c>
      <c r="AI6" s="114"/>
      <c r="AJ6" s="113" t="s">
        <v>44</v>
      </c>
      <c r="AK6" s="67" t="s">
        <v>44</v>
      </c>
      <c r="AL6" s="67" t="s">
        <v>44</v>
      </c>
      <c r="AM6" s="67" t="s">
        <v>44</v>
      </c>
      <c r="AN6" s="65" t="s">
        <v>528</v>
      </c>
      <c r="AO6" s="67"/>
      <c r="AP6" s="67"/>
      <c r="AQ6" s="672" t="s">
        <v>529</v>
      </c>
      <c r="AR6" s="108"/>
      <c r="AS6" s="1184" t="s">
        <v>530</v>
      </c>
    </row>
    <row r="7" spans="1:45" ht="285">
      <c r="A7" s="60" t="s">
        <v>531</v>
      </c>
      <c r="B7" s="61" t="s">
        <v>225</v>
      </c>
      <c r="C7" s="62" t="s">
        <v>532</v>
      </c>
      <c r="D7" s="63" t="s">
        <v>533</v>
      </c>
      <c r="E7" s="50" t="s">
        <v>241</v>
      </c>
      <c r="F7" s="61" t="s">
        <v>516</v>
      </c>
      <c r="G7" s="62" t="s">
        <v>534</v>
      </c>
      <c r="H7" s="63">
        <v>38360</v>
      </c>
      <c r="I7" s="115"/>
      <c r="J7" s="194" t="s">
        <v>47</v>
      </c>
      <c r="K7" s="195" t="s">
        <v>535</v>
      </c>
      <c r="L7" s="196"/>
      <c r="M7" s="656"/>
      <c r="N7" s="657">
        <v>43826</v>
      </c>
      <c r="O7" s="652" t="s">
        <v>485</v>
      </c>
      <c r="P7" s="658">
        <v>43843</v>
      </c>
      <c r="Q7" s="659" t="s">
        <v>519</v>
      </c>
      <c r="R7" s="658">
        <v>43994</v>
      </c>
      <c r="S7" s="62" t="s">
        <v>536</v>
      </c>
      <c r="T7" s="112">
        <v>44180</v>
      </c>
      <c r="U7" s="109" t="str">
        <f ca="1">++IF((TCONTROL89[[#This Row],[FECHA DE TERMINACION FINAL ]]-TODAY())&lt;=0,"TERMINADO",IF(AND((TCONTROL89[[#This Row],[FECHA DE TERMINACION FINAL ]]-TODAY())&gt;0,(TCONTROL89[[#This Row],[FECHA DE TERMINACION FINAL ]]-TODAY())&lt;15),"ALERTA","OK"))</f>
        <v>TERMINADO</v>
      </c>
      <c r="V7" s="109" t="s">
        <v>537</v>
      </c>
      <c r="W7" s="65" t="s">
        <v>538</v>
      </c>
      <c r="X7" s="65" t="s">
        <v>539</v>
      </c>
      <c r="Y7" s="666" t="s">
        <v>540</v>
      </c>
      <c r="Z7" s="663">
        <v>47544546</v>
      </c>
      <c r="AA7" s="664" t="s">
        <v>525</v>
      </c>
      <c r="AB7" s="663">
        <v>47544546</v>
      </c>
      <c r="AC7" s="116">
        <v>1</v>
      </c>
      <c r="AD7" s="202" t="s">
        <v>541</v>
      </c>
      <c r="AE7" s="203" t="s">
        <v>542</v>
      </c>
      <c r="AF7" s="208">
        <v>1</v>
      </c>
      <c r="AG7" s="273">
        <f>13530227+29259864+4754455</f>
        <v>47544546</v>
      </c>
      <c r="AH7" s="207">
        <v>0</v>
      </c>
      <c r="AI7" s="119" t="s">
        <v>44</v>
      </c>
      <c r="AJ7" s="117" t="s">
        <v>44</v>
      </c>
      <c r="AK7" s="63" t="s">
        <v>44</v>
      </c>
      <c r="AL7" s="63" t="s">
        <v>44</v>
      </c>
      <c r="AM7" s="118" t="s">
        <v>44</v>
      </c>
      <c r="AN7" s="65" t="s">
        <v>528</v>
      </c>
      <c r="AO7" s="63"/>
      <c r="AP7" s="63"/>
      <c r="AQ7" s="66" t="s">
        <v>319</v>
      </c>
      <c r="AR7" s="66" t="s">
        <v>543</v>
      </c>
      <c r="AS7" s="1202"/>
    </row>
    <row r="8" spans="1:45" ht="201" customHeight="1">
      <c r="A8" s="725" t="s">
        <v>544</v>
      </c>
      <c r="B8" s="724" t="s">
        <v>108</v>
      </c>
      <c r="C8" s="730" t="s">
        <v>545</v>
      </c>
      <c r="D8" s="723" t="s">
        <v>546</v>
      </c>
      <c r="E8" s="710" t="s">
        <v>241</v>
      </c>
      <c r="F8" s="710" t="s">
        <v>299</v>
      </c>
      <c r="G8" s="1084" t="s">
        <v>547</v>
      </c>
      <c r="H8" s="710">
        <v>37769</v>
      </c>
      <c r="I8" s="707" t="s">
        <v>548</v>
      </c>
      <c r="J8" s="710" t="s">
        <v>45</v>
      </c>
      <c r="K8" s="931" t="s">
        <v>549</v>
      </c>
      <c r="L8" s="947" t="s">
        <v>550</v>
      </c>
      <c r="M8" s="711">
        <v>43671</v>
      </c>
      <c r="N8" s="711">
        <v>43777</v>
      </c>
      <c r="O8" s="710" t="s">
        <v>551</v>
      </c>
      <c r="P8" s="711">
        <v>43843</v>
      </c>
      <c r="Q8" s="712" t="s">
        <v>519</v>
      </c>
      <c r="R8" s="731">
        <v>43994</v>
      </c>
      <c r="S8" s="849" t="s">
        <v>552</v>
      </c>
      <c r="T8" s="711">
        <v>44038</v>
      </c>
      <c r="U8" s="712" t="s">
        <v>45</v>
      </c>
      <c r="V8" s="850" t="s">
        <v>553</v>
      </c>
      <c r="W8" s="713" t="s">
        <v>554</v>
      </c>
      <c r="X8" s="714">
        <v>45863</v>
      </c>
      <c r="Y8" s="851" t="s">
        <v>555</v>
      </c>
      <c r="Z8" s="732">
        <v>668948115</v>
      </c>
      <c r="AA8" s="712">
        <v>0</v>
      </c>
      <c r="AB8" s="733">
        <f>+TCONTROL89[[#This Row],[INVERSIÓN PUBLICADOS
(Valor Inicial)]]+TCONTROL89[[#This Row],[ADICIONES]]</f>
        <v>668948115</v>
      </c>
      <c r="AC8" s="715">
        <v>1</v>
      </c>
      <c r="AD8" s="708" t="s">
        <v>556</v>
      </c>
      <c r="AE8" s="729" t="s">
        <v>557</v>
      </c>
      <c r="AF8" s="735">
        <f>+TCONTROL89[[#This Row],[VALOR PAGADO A LA FECHA]]/TCONTROL89[[#This Row],[VALOR TOTAL ]]</f>
        <v>0.99976987751882673</v>
      </c>
      <c r="AG8" s="734">
        <f>196067971+170925143+221400655+80400406</f>
        <v>668794175</v>
      </c>
      <c r="AH8" s="736">
        <f>+TCONTROL89[[#This Row],[VALOR TOTAL ]]-TCONTROL89[[#This Row],[VALOR PAGADO A LA FECHA]]</f>
        <v>153940</v>
      </c>
      <c r="AI8" s="716">
        <v>44337</v>
      </c>
      <c r="AJ8" s="717">
        <v>19917</v>
      </c>
      <c r="AK8" s="718" t="s">
        <v>44</v>
      </c>
      <c r="AL8" s="718" t="s">
        <v>44</v>
      </c>
      <c r="AM8" s="719" t="s">
        <v>44</v>
      </c>
      <c r="AN8" s="720" t="s">
        <v>558</v>
      </c>
      <c r="AO8" s="718" t="s">
        <v>559</v>
      </c>
      <c r="AP8" s="718" t="s">
        <v>560</v>
      </c>
      <c r="AQ8" s="721" t="s">
        <v>319</v>
      </c>
      <c r="AR8" s="722"/>
      <c r="AS8" s="709" t="s">
        <v>561</v>
      </c>
    </row>
    <row r="9" spans="1:45" ht="195">
      <c r="A9" s="220" t="s">
        <v>562</v>
      </c>
      <c r="B9" s="221" t="s">
        <v>225</v>
      </c>
      <c r="C9" s="230" t="s">
        <v>563</v>
      </c>
      <c r="D9" s="223" t="s">
        <v>564</v>
      </c>
      <c r="E9" s="221" t="s">
        <v>241</v>
      </c>
      <c r="F9" s="221" t="s">
        <v>299</v>
      </c>
      <c r="G9" s="230" t="s">
        <v>565</v>
      </c>
      <c r="H9" s="223">
        <v>37806</v>
      </c>
      <c r="I9" s="254" t="s">
        <v>566</v>
      </c>
      <c r="J9" s="221" t="s">
        <v>45</v>
      </c>
      <c r="K9" s="227" t="s">
        <v>567</v>
      </c>
      <c r="L9" s="227"/>
      <c r="M9" s="255"/>
      <c r="N9" s="229">
        <v>43825</v>
      </c>
      <c r="O9" s="221" t="s">
        <v>45</v>
      </c>
      <c r="P9" s="229">
        <v>43843</v>
      </c>
      <c r="Q9" s="223" t="s">
        <v>519</v>
      </c>
      <c r="R9" s="229">
        <v>43994</v>
      </c>
      <c r="S9" s="230" t="s">
        <v>568</v>
      </c>
      <c r="T9" s="229">
        <v>44037</v>
      </c>
      <c r="U9" s="256" t="str">
        <f ca="1">++IF((TCONTROL89[[#This Row],[FECHA DE TERMINACION FINAL ]]-TODAY())&lt;=0,"TERMINADO",IF(AND((TCONTROL89[[#This Row],[FECHA DE TERMINACION FINAL ]]-TODAY())&gt;0,(TCONTROL89[[#This Row],[FECHA DE TERMINACION FINAL ]]-TODAY())&lt;15),"ALERTA","OK"))</f>
        <v>TERMINADO</v>
      </c>
      <c r="V9" s="230" t="s">
        <v>569</v>
      </c>
      <c r="W9" s="230"/>
      <c r="X9" s="230"/>
      <c r="Y9" s="230"/>
      <c r="Z9" s="257">
        <v>150754521</v>
      </c>
      <c r="AA9" s="230" t="s">
        <v>44</v>
      </c>
      <c r="AB9" s="257">
        <v>150754521</v>
      </c>
      <c r="AC9" s="258">
        <v>1</v>
      </c>
      <c r="AD9" s="259" t="s">
        <v>570</v>
      </c>
      <c r="AE9" s="260" t="s">
        <v>571</v>
      </c>
      <c r="AF9" s="272">
        <f>AG9/AB9</f>
        <v>0.9995989241344212</v>
      </c>
      <c r="AG9" s="271">
        <f>38517780+44185988+49899746+18090543</f>
        <v>150694057</v>
      </c>
      <c r="AH9" s="261">
        <f>150754521-38517780-44185988-49899746-18090543</f>
        <v>60464</v>
      </c>
      <c r="AI9" s="238">
        <v>44337</v>
      </c>
      <c r="AJ9" s="262" t="s">
        <v>44</v>
      </c>
      <c r="AK9" s="262" t="s">
        <v>44</v>
      </c>
      <c r="AL9" s="262" t="s">
        <v>44</v>
      </c>
      <c r="AM9" s="262" t="s">
        <v>44</v>
      </c>
      <c r="AN9" s="231" t="s">
        <v>528</v>
      </c>
      <c r="AO9" s="262"/>
      <c r="AP9" s="262"/>
      <c r="AQ9" s="263" t="s">
        <v>319</v>
      </c>
      <c r="AR9" s="263" t="s">
        <v>47</v>
      </c>
      <c r="AS9" s="706"/>
    </row>
    <row r="10" spans="1:45">
      <c r="D10" s="12"/>
      <c r="F10" s="12"/>
      <c r="G10" s="12"/>
      <c r="I10" s="12"/>
      <c r="W10" s="22" t="s">
        <v>572</v>
      </c>
      <c r="X10" s="22" t="s">
        <v>573</v>
      </c>
      <c r="AC10" s="15"/>
      <c r="AI10" s="14"/>
      <c r="AJ10" s="12"/>
      <c r="AR10" s="14"/>
    </row>
    <row r="11" spans="1:45">
      <c r="D11" s="12"/>
      <c r="F11" s="12"/>
      <c r="G11" s="12"/>
      <c r="I11" s="12"/>
      <c r="W11" s="22" t="s">
        <v>574</v>
      </c>
      <c r="X11" s="23">
        <v>43956</v>
      </c>
      <c r="Z11" s="199">
        <f>668794175-Z8</f>
        <v>-153940</v>
      </c>
      <c r="AC11" s="15"/>
      <c r="AI11" s="14"/>
      <c r="AJ11" s="12"/>
      <c r="AR11" s="14"/>
    </row>
    <row r="12" spans="1:45">
      <c r="D12" s="12"/>
      <c r="F12" s="12"/>
      <c r="G12" s="12"/>
      <c r="I12" s="12"/>
      <c r="W12" s="22" t="s">
        <v>575</v>
      </c>
      <c r="X12" s="22" t="s">
        <v>576</v>
      </c>
      <c r="AC12" s="15"/>
      <c r="AI12" s="14"/>
      <c r="AJ12" s="12"/>
      <c r="AR12" s="14"/>
    </row>
    <row r="13" spans="1:45">
      <c r="D13" s="12"/>
      <c r="F13" s="12"/>
      <c r="G13" s="12"/>
      <c r="I13" s="12"/>
      <c r="W13" s="22" t="s">
        <v>577</v>
      </c>
      <c r="X13" s="23">
        <v>43977</v>
      </c>
      <c r="AC13" s="15"/>
      <c r="AI13" s="14"/>
      <c r="AJ13" s="12"/>
      <c r="AR13" s="14"/>
    </row>
    <row r="14" spans="1:45">
      <c r="D14" s="12"/>
      <c r="F14" s="12"/>
      <c r="G14" s="12"/>
      <c r="I14" s="12"/>
      <c r="W14" s="22" t="s">
        <v>578</v>
      </c>
      <c r="X14" s="22" t="s">
        <v>579</v>
      </c>
      <c r="AC14" s="15"/>
      <c r="AI14" s="14"/>
      <c r="AJ14" s="12"/>
      <c r="AR14" s="14"/>
    </row>
    <row r="15" spans="1:45">
      <c r="D15" s="12"/>
      <c r="F15" s="12"/>
      <c r="G15" s="12"/>
      <c r="I15" s="12"/>
      <c r="W15" s="22" t="s">
        <v>580</v>
      </c>
      <c r="X15" s="23">
        <v>43983</v>
      </c>
      <c r="AC15" s="15"/>
      <c r="AI15" s="14"/>
      <c r="AJ15" s="12"/>
      <c r="AR15" s="14"/>
    </row>
    <row r="16" spans="1:45">
      <c r="D16" s="12"/>
      <c r="F16" s="12"/>
      <c r="G16" s="12"/>
      <c r="I16" s="12"/>
      <c r="W16" s="22" t="s">
        <v>581</v>
      </c>
      <c r="X16" s="22" t="s">
        <v>582</v>
      </c>
      <c r="AC16" s="15"/>
      <c r="AI16" s="14"/>
      <c r="AJ16" s="12"/>
      <c r="AR16" s="14"/>
    </row>
    <row r="17" spans="1:38" s="14" customFormat="1">
      <c r="A17" s="29"/>
      <c r="B17" s="12"/>
      <c r="C17" s="12"/>
      <c r="D17" s="12"/>
      <c r="E17" s="12"/>
      <c r="F17" s="12"/>
      <c r="G17" s="12"/>
      <c r="H17" s="12"/>
      <c r="I17" s="12"/>
      <c r="J17" s="12"/>
      <c r="K17" s="12"/>
      <c r="L17" s="12"/>
      <c r="M17" s="12"/>
      <c r="N17" s="12"/>
      <c r="O17" s="12"/>
      <c r="P17" s="12"/>
      <c r="Q17" s="12"/>
      <c r="R17" s="12"/>
      <c r="S17" s="12"/>
      <c r="W17" s="22" t="s">
        <v>583</v>
      </c>
      <c r="X17" s="23">
        <v>43999</v>
      </c>
      <c r="AB17" s="27"/>
      <c r="AC17" s="15"/>
      <c r="AJ17" s="12"/>
      <c r="AL17" s="28"/>
    </row>
    <row r="18" spans="1:38" s="14" customFormat="1">
      <c r="A18" s="29"/>
      <c r="B18" s="12"/>
      <c r="C18" s="12"/>
      <c r="D18" s="12"/>
      <c r="E18" s="12"/>
      <c r="F18" s="12"/>
      <c r="G18" s="12"/>
      <c r="H18" s="12"/>
      <c r="I18" s="12"/>
      <c r="J18" s="12"/>
      <c r="K18" s="12"/>
      <c r="L18" s="12"/>
      <c r="M18" s="12"/>
      <c r="N18" s="12"/>
      <c r="O18" s="12"/>
      <c r="P18" s="12"/>
      <c r="Q18" s="12"/>
      <c r="R18" s="12"/>
      <c r="S18" s="12"/>
      <c r="W18" s="22" t="s">
        <v>584</v>
      </c>
      <c r="X18" s="22" t="s">
        <v>585</v>
      </c>
      <c r="AB18" s="27"/>
      <c r="AC18" s="15"/>
      <c r="AJ18" s="12"/>
      <c r="AL18" s="28"/>
    </row>
    <row r="19" spans="1:38" s="14" customFormat="1">
      <c r="A19" s="29"/>
      <c r="B19" s="12"/>
      <c r="C19" s="12"/>
      <c r="D19" s="12"/>
      <c r="E19" s="12"/>
      <c r="F19" s="12"/>
      <c r="G19" s="12"/>
      <c r="H19" s="12"/>
      <c r="I19" s="12"/>
      <c r="J19" s="12"/>
      <c r="K19" s="12"/>
      <c r="L19" s="12"/>
      <c r="M19" s="12"/>
      <c r="N19" s="12"/>
      <c r="O19" s="12"/>
      <c r="P19" s="12"/>
      <c r="Q19" s="12"/>
      <c r="R19" s="12"/>
      <c r="S19" s="12"/>
      <c r="W19" s="22" t="s">
        <v>586</v>
      </c>
      <c r="X19" s="23">
        <v>44014</v>
      </c>
      <c r="AB19" s="27"/>
      <c r="AC19" s="15"/>
      <c r="AJ19" s="12"/>
      <c r="AL19" s="28"/>
    </row>
    <row r="20" spans="1:38" s="14" customFormat="1">
      <c r="A20" s="29"/>
      <c r="B20" s="12"/>
      <c r="C20" s="12"/>
      <c r="D20" s="12"/>
      <c r="E20" s="12"/>
      <c r="F20" s="12"/>
      <c r="G20" s="12"/>
      <c r="H20" s="12"/>
      <c r="I20" s="12"/>
      <c r="J20" s="12"/>
      <c r="K20" s="12"/>
      <c r="L20" s="12"/>
      <c r="M20" s="12"/>
      <c r="N20" s="12"/>
      <c r="O20" s="12"/>
      <c r="P20" s="12"/>
      <c r="Q20" s="12"/>
      <c r="R20" s="12"/>
      <c r="S20" s="12"/>
      <c r="W20" s="24" t="s">
        <v>587</v>
      </c>
      <c r="X20" s="24" t="s">
        <v>588</v>
      </c>
      <c r="AB20" s="27"/>
      <c r="AC20" s="15"/>
      <c r="AJ20" s="12"/>
      <c r="AL20" s="28"/>
    </row>
    <row r="21" spans="1:38" s="14" customFormat="1">
      <c r="A21" s="29"/>
      <c r="B21" s="12"/>
      <c r="C21" s="12"/>
      <c r="D21" s="12"/>
      <c r="E21" s="12"/>
      <c r="F21" s="12"/>
      <c r="G21" s="12"/>
      <c r="H21" s="12"/>
      <c r="I21" s="12"/>
      <c r="J21" s="12"/>
      <c r="K21" s="12"/>
      <c r="L21" s="12"/>
      <c r="M21" s="12"/>
      <c r="N21" s="12"/>
      <c r="O21" s="12"/>
      <c r="P21" s="12"/>
      <c r="Q21" s="12"/>
      <c r="R21" s="12"/>
      <c r="S21" s="12"/>
      <c r="W21" s="24" t="s">
        <v>589</v>
      </c>
      <c r="X21" s="25">
        <v>44021</v>
      </c>
      <c r="AB21" s="27"/>
      <c r="AC21" s="15"/>
      <c r="AJ21" s="12"/>
      <c r="AL21" s="28"/>
    </row>
    <row r="22" spans="1:38" s="14" customFormat="1">
      <c r="A22" s="29"/>
      <c r="B22" s="12"/>
      <c r="C22" s="12"/>
      <c r="D22" s="12"/>
      <c r="E22" s="12"/>
      <c r="F22" s="12"/>
      <c r="G22" s="12"/>
      <c r="H22" s="12"/>
      <c r="I22" s="12"/>
      <c r="J22" s="12"/>
      <c r="K22" s="12"/>
      <c r="L22" s="12"/>
      <c r="M22" s="12"/>
      <c r="N22" s="12"/>
      <c r="O22" s="12"/>
      <c r="P22" s="12"/>
      <c r="Q22" s="12"/>
      <c r="R22" s="12"/>
      <c r="S22" s="12"/>
      <c r="W22" s="24" t="s">
        <v>590</v>
      </c>
      <c r="X22" s="25">
        <v>44098</v>
      </c>
      <c r="AB22" s="27"/>
      <c r="AC22" s="15"/>
      <c r="AJ22" s="12"/>
      <c r="AL22" s="28"/>
    </row>
  </sheetData>
  <mergeCells count="2">
    <mergeCell ref="AS4:AS5"/>
    <mergeCell ref="AS6:AS7"/>
  </mergeCells>
  <conditionalFormatting sqref="U1:U7">
    <cfRule type="containsText" dxfId="65" priority="1" operator="containsText" text="ALERTA">
      <formula>NOT(ISERROR(SEARCH("ALERTA",U1)))</formula>
    </cfRule>
  </conditionalFormatting>
  <conditionalFormatting sqref="U9 X23:X1048576">
    <cfRule type="containsText" dxfId="64" priority="2" operator="containsText" text="ALERTA">
      <formula>NOT(ISERROR(SEARCH("ALERTA",U9)))</formula>
    </cfRule>
  </conditionalFormatting>
  <hyperlinks>
    <hyperlink ref="K4" r:id="rId1" xr:uid="{00000000-0004-0000-0600-000000000000}"/>
    <hyperlink ref="K6" r:id="rId2" xr:uid="{00000000-0004-0000-0600-000001000000}"/>
    <hyperlink ref="L6" r:id="rId3" xr:uid="{00000000-0004-0000-0600-000004000000}"/>
    <hyperlink ref="K5" r:id="rId4" xr:uid="{00000000-0004-0000-0600-000005000000}"/>
    <hyperlink ref="K7" r:id="rId5" xr:uid="{00000000-0004-0000-0600-000006000000}"/>
    <hyperlink ref="K9" r:id="rId6" xr:uid="{00000000-0004-0000-0600-000007000000}"/>
    <hyperlink ref="K2" r:id="rId7" xr:uid="{00000000-0004-0000-0600-000009000000}"/>
    <hyperlink ref="L2" r:id="rId8" xr:uid="{00000000-0004-0000-0600-00000A000000}"/>
    <hyperlink ref="K3" r:id="rId9" xr:uid="{00000000-0004-0000-0600-00000B000000}"/>
    <hyperlink ref="L3" r:id="rId10" xr:uid="{00000000-0004-0000-0600-00000C000000}"/>
    <hyperlink ref="K8" r:id="rId11" xr:uid="{7ED956D7-A703-476F-9C42-ED0B76826069}"/>
    <hyperlink ref="L8" r:id="rId12" xr:uid="{63474E72-E9B9-4A12-96D2-B662BE71523E}"/>
    <hyperlink ref="L4" r:id="rId13" xr:uid="{00000000-0004-0000-0600-000003000000}"/>
  </hyperlinks>
  <pageMargins left="0.7" right="0.7" top="0.75" bottom="0.75" header="0" footer="0"/>
  <pageSetup orientation="landscape" r:id="rId14"/>
  <ignoredErrors>
    <ignoredError sqref="AF8" formula="1"/>
  </ignoredErrors>
  <tableParts count="1">
    <tablePart r:id="rId1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U12"/>
  <sheetViews>
    <sheetView zoomScale="92" zoomScaleNormal="60" workbookViewId="0">
      <pane ySplit="1" topLeftCell="A2" activePane="bottomLeft" state="frozen"/>
      <selection pane="bottomLeft" activeCell="C3" sqref="C3"/>
      <selection activeCell="X1" sqref="X1"/>
    </sheetView>
  </sheetViews>
  <sheetFormatPr defaultColWidth="9.140625" defaultRowHeight="15"/>
  <cols>
    <col min="1" max="1" width="14.7109375" customWidth="1"/>
    <col min="2" max="2" width="31.42578125" bestFit="1" customWidth="1"/>
    <col min="3" max="3" width="51.42578125" bestFit="1" customWidth="1"/>
    <col min="4" max="4" width="21.140625" customWidth="1"/>
    <col min="5" max="5" width="24.42578125" customWidth="1"/>
    <col min="6" max="6" width="25.42578125" customWidth="1"/>
    <col min="7" max="7" width="64.42578125" customWidth="1"/>
    <col min="8" max="8" width="16" customWidth="1"/>
    <col min="9" max="9" width="25.7109375" customWidth="1"/>
    <col min="10" max="10" width="22.42578125" customWidth="1"/>
    <col min="11" max="11" width="24" customWidth="1"/>
    <col min="12" max="13" width="20" customWidth="1"/>
    <col min="14" max="14" width="27.28515625" customWidth="1"/>
    <col min="15" max="15" width="22.28515625" customWidth="1"/>
    <col min="16" max="16" width="25" customWidth="1"/>
    <col min="17" max="17" width="24.85546875" customWidth="1"/>
    <col min="18" max="18" width="23.7109375" customWidth="1"/>
    <col min="19" max="19" width="106.42578125" customWidth="1"/>
    <col min="20" max="20" width="66.28515625" customWidth="1"/>
    <col min="21" max="21" width="32.42578125" customWidth="1"/>
    <col min="22" max="22" width="47" customWidth="1"/>
    <col min="23" max="23" width="41.42578125" customWidth="1"/>
    <col min="24" max="24" width="41.85546875" customWidth="1"/>
    <col min="25" max="25" width="122.42578125" customWidth="1"/>
    <col min="26" max="26" width="43.28515625" customWidth="1"/>
    <col min="27" max="27" width="51.42578125" bestFit="1" customWidth="1"/>
    <col min="28" max="28" width="53.42578125" customWidth="1"/>
    <col min="29" max="29" width="32.7109375" bestFit="1" customWidth="1"/>
    <col min="30" max="30" width="37.42578125" bestFit="1" customWidth="1"/>
    <col min="31" max="31" width="66.42578125" customWidth="1"/>
    <col min="32" max="32" width="64" customWidth="1"/>
    <col min="33" max="33" width="37.42578125" bestFit="1" customWidth="1"/>
    <col min="34" max="34" width="29" customWidth="1"/>
    <col min="35" max="35" width="40" customWidth="1"/>
    <col min="36" max="36" width="42.140625" customWidth="1"/>
    <col min="37" max="37" width="20.28515625" bestFit="1" customWidth="1"/>
    <col min="38" max="38" width="23.42578125" customWidth="1"/>
    <col min="39" max="39" width="19.140625" customWidth="1"/>
    <col min="40" max="40" width="24.28515625" bestFit="1" customWidth="1"/>
    <col min="41" max="41" width="31.28515625" customWidth="1"/>
    <col min="42" max="43" width="20" customWidth="1"/>
    <col min="44" max="44" width="25" customWidth="1"/>
    <col min="45" max="45" width="37.42578125" customWidth="1"/>
    <col min="46" max="46" width="113.7109375" customWidth="1"/>
    <col min="47" max="47" width="65.140625" customWidth="1"/>
    <col min="48" max="48" width="145.28515625" customWidth="1"/>
    <col min="49" max="49" width="19" customWidth="1"/>
    <col min="50" max="50" width="12.85546875" customWidth="1"/>
    <col min="52" max="52" width="26.42578125" bestFit="1" customWidth="1"/>
    <col min="53" max="53" width="22.42578125" customWidth="1"/>
  </cols>
  <sheetData>
    <row r="1" spans="1:47 1243:1243" s="793" customFormat="1" ht="56.25">
      <c r="A1" s="30" t="s">
        <v>0</v>
      </c>
      <c r="B1" s="30" t="s">
        <v>2</v>
      </c>
      <c r="C1" s="30" t="s">
        <v>3</v>
      </c>
      <c r="D1" s="30" t="s">
        <v>4</v>
      </c>
      <c r="E1" s="30" t="s">
        <v>5</v>
      </c>
      <c r="F1" s="30" t="s">
        <v>6</v>
      </c>
      <c r="G1" s="30" t="s">
        <v>7</v>
      </c>
      <c r="H1" s="778" t="s">
        <v>8</v>
      </c>
      <c r="I1" s="778" t="s">
        <v>9</v>
      </c>
      <c r="J1" s="30" t="s">
        <v>10</v>
      </c>
      <c r="K1" s="779" t="s">
        <v>11</v>
      </c>
      <c r="L1" s="779" t="s">
        <v>12</v>
      </c>
      <c r="M1" s="779" t="s">
        <v>13</v>
      </c>
      <c r="N1" s="780" t="s">
        <v>14</v>
      </c>
      <c r="O1" s="780" t="s">
        <v>15</v>
      </c>
      <c r="P1" s="780" t="s">
        <v>16</v>
      </c>
      <c r="Q1" s="780" t="s">
        <v>91</v>
      </c>
      <c r="R1" s="780" t="s">
        <v>18</v>
      </c>
      <c r="S1" s="781" t="s">
        <v>19</v>
      </c>
      <c r="T1" s="781" t="s">
        <v>20</v>
      </c>
      <c r="U1" s="781" t="s">
        <v>21</v>
      </c>
      <c r="V1" s="782" t="s">
        <v>591</v>
      </c>
      <c r="W1" s="782" t="s">
        <v>92</v>
      </c>
      <c r="X1" s="783" t="s">
        <v>93</v>
      </c>
      <c r="Y1" s="783" t="s">
        <v>94</v>
      </c>
      <c r="Z1" s="784" t="s">
        <v>23</v>
      </c>
      <c r="AA1" s="784" t="s">
        <v>24</v>
      </c>
      <c r="AB1" s="784" t="s">
        <v>25</v>
      </c>
      <c r="AC1" s="784" t="s">
        <v>95</v>
      </c>
      <c r="AD1" s="784" t="s">
        <v>27</v>
      </c>
      <c r="AE1" s="784" t="s">
        <v>28</v>
      </c>
      <c r="AF1" s="785" t="s">
        <v>29</v>
      </c>
      <c r="AG1" s="786" t="s">
        <v>31</v>
      </c>
      <c r="AH1" s="786" t="s">
        <v>96</v>
      </c>
      <c r="AI1" s="786" t="s">
        <v>97</v>
      </c>
      <c r="AJ1" s="787" t="s">
        <v>98</v>
      </c>
      <c r="AK1" s="788" t="s">
        <v>99</v>
      </c>
      <c r="AL1" s="788" t="s">
        <v>100</v>
      </c>
      <c r="AM1" s="789" t="s">
        <v>101</v>
      </c>
      <c r="AN1" s="790" t="s">
        <v>35</v>
      </c>
      <c r="AO1" s="790" t="s">
        <v>102</v>
      </c>
      <c r="AP1" s="790" t="s">
        <v>103</v>
      </c>
      <c r="AQ1" s="791" t="s">
        <v>33</v>
      </c>
      <c r="AR1" s="792" t="s">
        <v>104</v>
      </c>
      <c r="AS1" s="757" t="s">
        <v>105</v>
      </c>
      <c r="AT1" s="693" t="s">
        <v>75</v>
      </c>
      <c r="AU1" s="29" t="s">
        <v>106</v>
      </c>
    </row>
    <row r="2" spans="1:47 1243:1243" ht="228.75" customHeight="1">
      <c r="A2" s="333" t="s">
        <v>592</v>
      </c>
      <c r="B2" s="6" t="s">
        <v>108</v>
      </c>
      <c r="C2" s="337" t="s">
        <v>593</v>
      </c>
      <c r="D2" s="338" t="s">
        <v>594</v>
      </c>
      <c r="E2" s="337" t="s">
        <v>595</v>
      </c>
      <c r="F2" s="338" t="s">
        <v>596</v>
      </c>
      <c r="G2" s="337" t="s">
        <v>597</v>
      </c>
      <c r="H2" s="338">
        <v>63323</v>
      </c>
      <c r="I2" s="348" t="s">
        <v>45</v>
      </c>
      <c r="J2" s="338" t="s">
        <v>47</v>
      </c>
      <c r="K2" s="1022" t="s">
        <v>598</v>
      </c>
      <c r="L2" s="1022" t="s">
        <v>599</v>
      </c>
      <c r="M2" s="337" t="s">
        <v>600</v>
      </c>
      <c r="N2" s="339">
        <v>44545</v>
      </c>
      <c r="O2" s="338" t="s">
        <v>485</v>
      </c>
      <c r="P2" s="350">
        <v>44596</v>
      </c>
      <c r="Q2" s="340">
        <v>6</v>
      </c>
      <c r="R2" s="341">
        <v>44776</v>
      </c>
      <c r="S2" s="740" t="s">
        <v>601</v>
      </c>
      <c r="T2" s="341">
        <v>44917</v>
      </c>
      <c r="U2" s="341">
        <v>44902</v>
      </c>
      <c r="V2" s="650" t="s">
        <v>602</v>
      </c>
      <c r="W2" s="351" t="s">
        <v>603</v>
      </c>
      <c r="X2" s="352">
        <v>46793</v>
      </c>
      <c r="Y2" s="994" t="s">
        <v>604</v>
      </c>
      <c r="Z2" s="370">
        <v>997139442</v>
      </c>
      <c r="AA2" s="737">
        <v>144106739</v>
      </c>
      <c r="AB2" s="343">
        <f>Z2+AA2</f>
        <v>1141246181</v>
      </c>
      <c r="AC2" s="347">
        <v>1</v>
      </c>
      <c r="AD2" s="347">
        <v>1</v>
      </c>
      <c r="AE2" s="337" t="s">
        <v>605</v>
      </c>
      <c r="AF2" s="647" t="s">
        <v>606</v>
      </c>
      <c r="AG2" s="648">
        <v>0.99909999999999999</v>
      </c>
      <c r="AH2" s="737">
        <v>1140268315</v>
      </c>
      <c r="AI2" s="342">
        <f>+AB2-AH2</f>
        <v>977866</v>
      </c>
      <c r="AJ2" s="396">
        <v>21183</v>
      </c>
      <c r="AK2" s="397" t="s">
        <v>607</v>
      </c>
      <c r="AL2" s="835">
        <v>1</v>
      </c>
      <c r="AM2" s="338"/>
      <c r="AN2" s="337" t="s">
        <v>608</v>
      </c>
      <c r="AO2" s="957" t="s">
        <v>609</v>
      </c>
      <c r="AP2" s="958">
        <f>2257.19/1200</f>
        <v>1.8809916666666666</v>
      </c>
      <c r="AQ2" s="956">
        <v>45246</v>
      </c>
      <c r="AR2" s="337" t="s">
        <v>610</v>
      </c>
      <c r="AS2" s="338"/>
      <c r="AT2" s="337" t="s">
        <v>611</v>
      </c>
      <c r="AU2" s="344"/>
    </row>
    <row r="3" spans="1:47 1243:1243" ht="180">
      <c r="A3" s="81" t="s">
        <v>612</v>
      </c>
      <c r="B3" s="333" t="s">
        <v>613</v>
      </c>
      <c r="C3" s="337" t="s">
        <v>614</v>
      </c>
      <c r="D3" s="338" t="s">
        <v>615</v>
      </c>
      <c r="E3" s="345" t="s">
        <v>595</v>
      </c>
      <c r="F3" s="337" t="s">
        <v>616</v>
      </c>
      <c r="G3" s="337" t="s">
        <v>617</v>
      </c>
      <c r="H3" s="338">
        <v>64200</v>
      </c>
      <c r="I3" s="348" t="s">
        <v>485</v>
      </c>
      <c r="J3" s="349" t="s">
        <v>47</v>
      </c>
      <c r="K3" s="930" t="s">
        <v>618</v>
      </c>
      <c r="L3" s="930" t="s">
        <v>619</v>
      </c>
      <c r="M3" s="337" t="s">
        <v>620</v>
      </c>
      <c r="N3" s="339">
        <v>44554</v>
      </c>
      <c r="O3" s="338" t="s">
        <v>485</v>
      </c>
      <c r="P3" s="350">
        <v>44596</v>
      </c>
      <c r="Q3" s="340">
        <v>6</v>
      </c>
      <c r="R3" s="341">
        <v>44776</v>
      </c>
      <c r="S3" s="649" t="s">
        <v>621</v>
      </c>
      <c r="T3" s="341">
        <v>44917</v>
      </c>
      <c r="U3" s="341">
        <v>44902</v>
      </c>
      <c r="V3" s="351" t="s">
        <v>622</v>
      </c>
      <c r="W3" s="351" t="s">
        <v>623</v>
      </c>
      <c r="X3" s="352">
        <v>46775</v>
      </c>
      <c r="Y3" s="351" t="s">
        <v>624</v>
      </c>
      <c r="Z3" s="371">
        <v>310200000</v>
      </c>
      <c r="AA3" s="738" t="s">
        <v>625</v>
      </c>
      <c r="AB3" s="739">
        <v>310200000</v>
      </c>
      <c r="AC3" s="347">
        <v>1</v>
      </c>
      <c r="AD3" s="347">
        <v>1</v>
      </c>
      <c r="AE3" s="337" t="s">
        <v>626</v>
      </c>
      <c r="AF3" s="647" t="s">
        <v>627</v>
      </c>
      <c r="AG3" s="648">
        <v>1</v>
      </c>
      <c r="AH3" s="447">
        <v>310200000</v>
      </c>
      <c r="AI3" s="342">
        <f>+AB3-AH3</f>
        <v>0</v>
      </c>
      <c r="AJ3" s="396">
        <v>21183</v>
      </c>
      <c r="AK3" s="397" t="s">
        <v>607</v>
      </c>
      <c r="AL3" s="398"/>
      <c r="AM3" s="338"/>
      <c r="AN3" s="337" t="s">
        <v>628</v>
      </c>
      <c r="AO3" s="957" t="s">
        <v>609</v>
      </c>
      <c r="AP3" s="648"/>
      <c r="AQ3" s="338"/>
      <c r="AR3" s="337" t="s">
        <v>610</v>
      </c>
      <c r="AS3" s="338"/>
      <c r="AT3" s="346"/>
      <c r="AU3" s="346"/>
    </row>
    <row r="4" spans="1:47 1243:1243" ht="409.5" customHeight="1">
      <c r="A4" s="1215" t="s">
        <v>629</v>
      </c>
      <c r="B4" s="1209" t="s">
        <v>630</v>
      </c>
      <c r="C4" s="1209" t="s">
        <v>631</v>
      </c>
      <c r="D4" s="1209" t="s">
        <v>632</v>
      </c>
      <c r="E4" s="1209" t="s">
        <v>633</v>
      </c>
      <c r="F4" s="1209" t="s">
        <v>634</v>
      </c>
      <c r="G4" s="1203" t="s">
        <v>635</v>
      </c>
      <c r="H4" s="1215">
        <v>62795</v>
      </c>
      <c r="I4" s="1215" t="s">
        <v>45</v>
      </c>
      <c r="J4" s="1250" t="s">
        <v>45</v>
      </c>
      <c r="K4" s="1252" t="s">
        <v>636</v>
      </c>
      <c r="L4" s="1254" t="s">
        <v>637</v>
      </c>
      <c r="M4" s="1247">
        <v>44483</v>
      </c>
      <c r="N4" s="1247">
        <v>44557</v>
      </c>
      <c r="O4" s="1209" t="s">
        <v>485</v>
      </c>
      <c r="P4" s="1247">
        <v>44593</v>
      </c>
      <c r="Q4" s="1209">
        <v>6</v>
      </c>
      <c r="R4" s="1247">
        <v>44773</v>
      </c>
      <c r="S4" s="1258" t="s">
        <v>638</v>
      </c>
      <c r="T4" s="1247">
        <v>44917</v>
      </c>
      <c r="U4" s="1247">
        <v>44917</v>
      </c>
      <c r="V4" s="1209" t="s">
        <v>639</v>
      </c>
      <c r="W4" s="1260" t="s">
        <v>640</v>
      </c>
      <c r="X4" s="1247">
        <v>46783</v>
      </c>
      <c r="Y4" s="1217" t="s">
        <v>641</v>
      </c>
      <c r="Z4" s="1242">
        <v>1875275007</v>
      </c>
      <c r="AA4" s="1242">
        <v>365357016</v>
      </c>
      <c r="AB4" s="1244">
        <f>+AA4+Z4</f>
        <v>2240632023</v>
      </c>
      <c r="AC4" s="1209">
        <v>100</v>
      </c>
      <c r="AD4" s="1236">
        <v>1</v>
      </c>
      <c r="AE4" s="1217" t="s">
        <v>642</v>
      </c>
      <c r="AF4" s="1238" t="s">
        <v>643</v>
      </c>
      <c r="AG4" s="1240">
        <f>+AH4/AB4</f>
        <v>0.99473960120224525</v>
      </c>
      <c r="AH4" s="1242">
        <v>2228845405</v>
      </c>
      <c r="AI4" s="1244">
        <f>+AB4-AH4</f>
        <v>11786618</v>
      </c>
      <c r="AJ4" s="1209">
        <v>21145</v>
      </c>
      <c r="AK4" s="1215" t="s">
        <v>644</v>
      </c>
      <c r="AL4" s="1209">
        <v>100</v>
      </c>
      <c r="AM4" s="1209" t="s">
        <v>44</v>
      </c>
      <c r="AN4" s="1209" t="s">
        <v>645</v>
      </c>
      <c r="AO4" s="1209" t="s">
        <v>646</v>
      </c>
      <c r="AP4" s="1236">
        <v>1</v>
      </c>
      <c r="AQ4" s="1234">
        <v>45247</v>
      </c>
      <c r="AR4" s="1209" t="s">
        <v>647</v>
      </c>
      <c r="AS4" s="1211" t="s">
        <v>44</v>
      </c>
      <c r="AT4" s="1213"/>
      <c r="AU4" s="1225"/>
    </row>
    <row r="5" spans="1:47 1243:1243" s="6" customFormat="1" ht="86.25" customHeight="1">
      <c r="A5" s="1246"/>
      <c r="B5" s="1249"/>
      <c r="C5" s="1249"/>
      <c r="D5" s="1249"/>
      <c r="E5" s="1249"/>
      <c r="F5" s="1249"/>
      <c r="G5" s="1204"/>
      <c r="H5" s="1246"/>
      <c r="I5" s="1246"/>
      <c r="J5" s="1251"/>
      <c r="K5" s="1253"/>
      <c r="L5" s="1255"/>
      <c r="M5" s="1248"/>
      <c r="N5" s="1248"/>
      <c r="O5" s="1249"/>
      <c r="P5" s="1248"/>
      <c r="Q5" s="1249"/>
      <c r="R5" s="1248"/>
      <c r="S5" s="1259"/>
      <c r="T5" s="1248"/>
      <c r="U5" s="1248"/>
      <c r="V5" s="1249"/>
      <c r="W5" s="1249"/>
      <c r="X5" s="1248"/>
      <c r="Y5" s="1218"/>
      <c r="Z5" s="1243"/>
      <c r="AA5" s="1262"/>
      <c r="AB5" s="1263"/>
      <c r="AC5" s="1249"/>
      <c r="AD5" s="1264"/>
      <c r="AE5" s="1261"/>
      <c r="AF5" s="1239"/>
      <c r="AG5" s="1241"/>
      <c r="AH5" s="1243"/>
      <c r="AI5" s="1245"/>
      <c r="AJ5" s="1210"/>
      <c r="AK5" s="1216"/>
      <c r="AL5" s="1210"/>
      <c r="AM5" s="1210"/>
      <c r="AN5" s="1210"/>
      <c r="AO5" s="1210"/>
      <c r="AP5" s="1237"/>
      <c r="AQ5" s="1235"/>
      <c r="AR5" s="1210"/>
      <c r="AS5" s="1212"/>
      <c r="AT5" s="1214"/>
      <c r="AU5" s="1226"/>
    </row>
    <row r="6" spans="1:47 1243:1243" s="6" customFormat="1" ht="409.5" customHeight="1">
      <c r="A6" s="1205" t="s">
        <v>648</v>
      </c>
      <c r="B6" s="1204" t="s">
        <v>613</v>
      </c>
      <c r="C6" s="1203" t="s">
        <v>649</v>
      </c>
      <c r="D6" s="1203" t="s">
        <v>650</v>
      </c>
      <c r="E6" s="1203" t="s">
        <v>633</v>
      </c>
      <c r="F6" s="1203" t="s">
        <v>651</v>
      </c>
      <c r="G6" s="1203" t="s">
        <v>652</v>
      </c>
      <c r="H6" s="1205">
        <v>64170</v>
      </c>
      <c r="I6" s="1205" t="s">
        <v>653</v>
      </c>
      <c r="J6" s="1205" t="s">
        <v>45</v>
      </c>
      <c r="K6" s="1208" t="s">
        <v>654</v>
      </c>
      <c r="L6" s="1207" t="s">
        <v>655</v>
      </c>
      <c r="M6" s="1206">
        <v>44525</v>
      </c>
      <c r="N6" s="1206">
        <v>44559</v>
      </c>
      <c r="O6" s="1203" t="s">
        <v>485</v>
      </c>
      <c r="P6" s="1206">
        <v>44593</v>
      </c>
      <c r="Q6" s="1203">
        <v>6</v>
      </c>
      <c r="R6" s="1206">
        <v>44773</v>
      </c>
      <c r="S6" s="1227" t="s">
        <v>656</v>
      </c>
      <c r="T6" s="1206">
        <v>44917</v>
      </c>
      <c r="U6" s="1206">
        <v>44917</v>
      </c>
      <c r="V6" s="1223" t="s">
        <v>657</v>
      </c>
      <c r="W6" s="1224" t="s">
        <v>658</v>
      </c>
      <c r="X6" s="1222" t="s">
        <v>659</v>
      </c>
      <c r="Y6" s="1228" t="s">
        <v>660</v>
      </c>
      <c r="Z6" s="1230">
        <v>321250994</v>
      </c>
      <c r="AA6" s="1232">
        <v>45000000</v>
      </c>
      <c r="AB6" s="1233">
        <f>+Z6+AA6</f>
        <v>366250994</v>
      </c>
      <c r="AC6" s="1203">
        <v>100</v>
      </c>
      <c r="AD6" s="1219">
        <v>1</v>
      </c>
      <c r="AE6" s="1220" t="s">
        <v>661</v>
      </c>
      <c r="AF6" s="1256" t="s">
        <v>662</v>
      </c>
      <c r="AG6" s="1279">
        <v>1</v>
      </c>
      <c r="AH6" s="1281">
        <v>366250994</v>
      </c>
      <c r="AI6" s="1283">
        <f>+AB6-AH6</f>
        <v>0</v>
      </c>
      <c r="AJ6" s="1265">
        <v>21145</v>
      </c>
      <c r="AK6" s="1285" t="s">
        <v>644</v>
      </c>
      <c r="AL6" s="1265">
        <v>100</v>
      </c>
      <c r="AM6" s="1268" t="s">
        <v>44</v>
      </c>
      <c r="AN6" s="1268" t="s">
        <v>663</v>
      </c>
      <c r="AO6" s="1268" t="s">
        <v>646</v>
      </c>
      <c r="AP6" s="1270">
        <v>1</v>
      </c>
      <c r="AQ6" s="1273">
        <v>45247</v>
      </c>
      <c r="AR6" s="1265" t="s">
        <v>664</v>
      </c>
      <c r="AS6" s="1275" t="s">
        <v>44</v>
      </c>
      <c r="AT6" s="1277"/>
      <c r="AU6" s="1265"/>
      <c r="AUU6" s="6" t="s">
        <v>665</v>
      </c>
    </row>
    <row r="7" spans="1:47 1243:1243" ht="98.25" customHeight="1">
      <c r="A7" s="1205"/>
      <c r="B7" s="1204"/>
      <c r="C7" s="1203"/>
      <c r="D7" s="1203"/>
      <c r="E7" s="1203"/>
      <c r="F7" s="1203"/>
      <c r="G7" s="1204"/>
      <c r="H7" s="1205"/>
      <c r="I7" s="1205"/>
      <c r="J7" s="1205"/>
      <c r="K7" s="1208"/>
      <c r="L7" s="1207"/>
      <c r="M7" s="1206"/>
      <c r="N7" s="1206"/>
      <c r="O7" s="1203"/>
      <c r="P7" s="1206"/>
      <c r="Q7" s="1203"/>
      <c r="R7" s="1206"/>
      <c r="S7" s="1227"/>
      <c r="T7" s="1206"/>
      <c r="U7" s="1206"/>
      <c r="V7" s="1205"/>
      <c r="W7" s="1224"/>
      <c r="X7" s="1222"/>
      <c r="Y7" s="1229"/>
      <c r="Z7" s="1231"/>
      <c r="AA7" s="1232"/>
      <c r="AB7" s="1233"/>
      <c r="AC7" s="1203"/>
      <c r="AD7" s="1219"/>
      <c r="AE7" s="1221"/>
      <c r="AF7" s="1257"/>
      <c r="AG7" s="1280"/>
      <c r="AH7" s="1282"/>
      <c r="AI7" s="1284"/>
      <c r="AJ7" s="1267"/>
      <c r="AK7" s="1286"/>
      <c r="AL7" s="1267"/>
      <c r="AM7" s="1269"/>
      <c r="AN7" s="1269"/>
      <c r="AO7" s="1269"/>
      <c r="AP7" s="1271"/>
      <c r="AQ7" s="1274"/>
      <c r="AR7" s="1267"/>
      <c r="AS7" s="1276"/>
      <c r="AT7" s="1278"/>
      <c r="AU7" s="1266"/>
    </row>
    <row r="8" spans="1:47 1243:1243" ht="165">
      <c r="A8" s="1272" t="s">
        <v>666</v>
      </c>
      <c r="B8" s="929" t="s">
        <v>667</v>
      </c>
      <c r="C8" s="985" t="s">
        <v>668</v>
      </c>
      <c r="D8" s="986" t="s">
        <v>669</v>
      </c>
      <c r="E8" s="929" t="s">
        <v>666</v>
      </c>
      <c r="F8" s="929" t="s">
        <v>670</v>
      </c>
      <c r="G8" s="929" t="s">
        <v>671</v>
      </c>
      <c r="H8" s="929" t="s">
        <v>44</v>
      </c>
      <c r="I8" s="929" t="s">
        <v>44</v>
      </c>
      <c r="J8" s="5" t="s">
        <v>485</v>
      </c>
      <c r="K8" s="987" t="s">
        <v>672</v>
      </c>
      <c r="L8" s="988"/>
      <c r="M8" s="988">
        <v>44512</v>
      </c>
      <c r="N8" s="988">
        <v>44512</v>
      </c>
      <c r="O8" s="988" t="s">
        <v>673</v>
      </c>
      <c r="P8" s="939">
        <v>44568</v>
      </c>
      <c r="Q8" s="939" t="s">
        <v>674</v>
      </c>
      <c r="R8" s="839">
        <v>45022</v>
      </c>
      <c r="S8" s="989" t="s">
        <v>675</v>
      </c>
      <c r="T8" s="939">
        <v>45509</v>
      </c>
      <c r="U8" s="939">
        <v>45495</v>
      </c>
      <c r="V8" s="934" t="s">
        <v>44</v>
      </c>
      <c r="W8" s="934" t="s">
        <v>44</v>
      </c>
      <c r="X8" s="934" t="s">
        <v>44</v>
      </c>
      <c r="Y8" s="990">
        <v>0</v>
      </c>
      <c r="Z8" s="934" t="s">
        <v>676</v>
      </c>
      <c r="AA8" s="990" t="s">
        <v>44</v>
      </c>
      <c r="AB8" s="934" t="s">
        <v>676</v>
      </c>
      <c r="AC8" s="991"/>
      <c r="AD8" s="991"/>
      <c r="AE8" s="934" t="s">
        <v>676</v>
      </c>
      <c r="AF8" s="934" t="s">
        <v>676</v>
      </c>
      <c r="AG8" s="934" t="s">
        <v>676</v>
      </c>
      <c r="AH8" s="934" t="s">
        <v>676</v>
      </c>
      <c r="AI8" s="934" t="s">
        <v>676</v>
      </c>
      <c r="AJ8" s="934" t="s">
        <v>44</v>
      </c>
      <c r="AK8" s="934" t="s">
        <v>44</v>
      </c>
      <c r="AL8" s="934" t="s">
        <v>44</v>
      </c>
      <c r="AM8" s="940"/>
      <c r="AN8" s="934" t="s">
        <v>44</v>
      </c>
      <c r="AO8" s="934" t="s">
        <v>44</v>
      </c>
      <c r="AP8" s="934" t="s">
        <v>44</v>
      </c>
      <c r="AQ8" s="992"/>
      <c r="AR8" s="1002" t="s">
        <v>677</v>
      </c>
      <c r="AS8" s="934" t="s">
        <v>44</v>
      </c>
      <c r="AT8" s="1020" t="s">
        <v>678</v>
      </c>
      <c r="AU8" s="992"/>
    </row>
    <row r="9" spans="1:47 1243:1243" s="979" customFormat="1" ht="175.5" customHeight="1">
      <c r="A9" s="1266"/>
      <c r="B9" s="698" t="s">
        <v>679</v>
      </c>
      <c r="C9" s="698" t="s">
        <v>680</v>
      </c>
      <c r="D9" s="698" t="s">
        <v>681</v>
      </c>
      <c r="E9" s="698" t="s">
        <v>145</v>
      </c>
      <c r="F9" s="698" t="s">
        <v>682</v>
      </c>
      <c r="G9" s="1003" t="s">
        <v>683</v>
      </c>
      <c r="H9" s="978" t="s">
        <v>145</v>
      </c>
      <c r="I9" s="978" t="s">
        <v>145</v>
      </c>
      <c r="J9" s="978" t="s">
        <v>684</v>
      </c>
      <c r="K9" s="689" t="s">
        <v>685</v>
      </c>
      <c r="L9" s="978"/>
      <c r="M9" s="980">
        <v>44865</v>
      </c>
      <c r="N9" s="980">
        <v>44865</v>
      </c>
      <c r="O9" s="699" t="s">
        <v>485</v>
      </c>
      <c r="P9" s="703">
        <v>44930</v>
      </c>
      <c r="Q9" s="699" t="s">
        <v>686</v>
      </c>
      <c r="R9" s="703">
        <v>45476</v>
      </c>
      <c r="S9" s="981" t="s">
        <v>687</v>
      </c>
      <c r="T9" s="980">
        <v>45507</v>
      </c>
      <c r="U9" s="703">
        <v>45498</v>
      </c>
      <c r="V9" s="982"/>
      <c r="W9" s="982"/>
      <c r="X9" s="982"/>
      <c r="Y9" s="982"/>
      <c r="Z9" s="982"/>
      <c r="AA9" s="982"/>
      <c r="AB9" s="982"/>
      <c r="AC9" s="982"/>
      <c r="AD9" s="982"/>
      <c r="AE9" s="982"/>
      <c r="AF9" s="982"/>
      <c r="AG9" s="982"/>
      <c r="AH9" s="982"/>
      <c r="AI9" s="982"/>
      <c r="AJ9" s="982"/>
      <c r="AK9" s="982"/>
      <c r="AL9" s="982"/>
      <c r="AM9" s="982"/>
      <c r="AN9" s="982"/>
      <c r="AO9" s="982"/>
      <c r="AP9" s="982"/>
      <c r="AQ9" s="982"/>
      <c r="AR9" s="982"/>
      <c r="AS9" s="982"/>
      <c r="AT9" s="982"/>
      <c r="AU9" s="978"/>
    </row>
    <row r="10" spans="1:47 1243:1243" s="979" customFormat="1" ht="187.5" customHeight="1">
      <c r="A10" s="1267"/>
      <c r="B10" s="698" t="s">
        <v>688</v>
      </c>
      <c r="C10" s="698" t="s">
        <v>689</v>
      </c>
      <c r="D10" s="983" t="s">
        <v>690</v>
      </c>
      <c r="E10" s="699" t="s">
        <v>145</v>
      </c>
      <c r="F10" s="984" t="s">
        <v>616</v>
      </c>
      <c r="G10" s="1003" t="s">
        <v>691</v>
      </c>
      <c r="H10" s="978"/>
      <c r="I10" s="978"/>
      <c r="J10" s="978" t="s">
        <v>684</v>
      </c>
      <c r="K10" s="689" t="s">
        <v>692</v>
      </c>
      <c r="L10" s="978"/>
      <c r="M10" s="982"/>
      <c r="N10" s="982"/>
      <c r="O10" s="699" t="s">
        <v>485</v>
      </c>
      <c r="P10" s="703">
        <v>44930</v>
      </c>
      <c r="Q10" s="699" t="s">
        <v>686</v>
      </c>
      <c r="R10" s="703">
        <v>45476</v>
      </c>
      <c r="S10" s="981" t="s">
        <v>687</v>
      </c>
      <c r="T10" s="980">
        <v>45507</v>
      </c>
      <c r="U10" s="703">
        <v>45498</v>
      </c>
      <c r="V10" s="982"/>
      <c r="W10" s="982"/>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78"/>
    </row>
    <row r="12" spans="1:47 1243:1243">
      <c r="AQ12" t="s">
        <v>113</v>
      </c>
    </row>
  </sheetData>
  <mergeCells count="95">
    <mergeCell ref="A8:A10"/>
    <mergeCell ref="AQ6:AQ7"/>
    <mergeCell ref="AR6:AR7"/>
    <mergeCell ref="AS6:AS7"/>
    <mergeCell ref="AT6:AT7"/>
    <mergeCell ref="AG6:AG7"/>
    <mergeCell ref="AH6:AH7"/>
    <mergeCell ref="AI6:AI7"/>
    <mergeCell ref="AJ6:AJ7"/>
    <mergeCell ref="AK6:AK7"/>
    <mergeCell ref="A6:A7"/>
    <mergeCell ref="B6:B7"/>
    <mergeCell ref="C6:C7"/>
    <mergeCell ref="D6:D7"/>
    <mergeCell ref="E6:E7"/>
    <mergeCell ref="F6:F7"/>
    <mergeCell ref="AU6:AU7"/>
    <mergeCell ref="AL6:AL7"/>
    <mergeCell ref="AM6:AM7"/>
    <mergeCell ref="AN6:AN7"/>
    <mergeCell ref="AO6:AO7"/>
    <mergeCell ref="AP6:AP7"/>
    <mergeCell ref="E4:E5"/>
    <mergeCell ref="F4:F5"/>
    <mergeCell ref="AF6:AF7"/>
    <mergeCell ref="X4:X5"/>
    <mergeCell ref="S4:S5"/>
    <mergeCell ref="T4:T5"/>
    <mergeCell ref="U4:U5"/>
    <mergeCell ref="V4:V5"/>
    <mergeCell ref="W4:W5"/>
    <mergeCell ref="AE4:AE5"/>
    <mergeCell ref="Z4:Z5"/>
    <mergeCell ref="AA4:AA5"/>
    <mergeCell ref="AB4:AB5"/>
    <mergeCell ref="AC4:AC5"/>
    <mergeCell ref="AD4:AD5"/>
    <mergeCell ref="AC6:AC7"/>
    <mergeCell ref="A4:A5"/>
    <mergeCell ref="R4:R5"/>
    <mergeCell ref="Q4:Q5"/>
    <mergeCell ref="P4:P5"/>
    <mergeCell ref="O4:O5"/>
    <mergeCell ref="N4:N5"/>
    <mergeCell ref="M4:M5"/>
    <mergeCell ref="G4:G5"/>
    <mergeCell ref="H4:H5"/>
    <mergeCell ref="I4:I5"/>
    <mergeCell ref="J4:J5"/>
    <mergeCell ref="K4:K5"/>
    <mergeCell ref="L4:L5"/>
    <mergeCell ref="C4:C5"/>
    <mergeCell ref="B4:B5"/>
    <mergeCell ref="D4:D5"/>
    <mergeCell ref="AU4:AU5"/>
    <mergeCell ref="S6:S7"/>
    <mergeCell ref="Y6:Y7"/>
    <mergeCell ref="Z6:Z7"/>
    <mergeCell ref="AA6:AA7"/>
    <mergeCell ref="AB6:AB7"/>
    <mergeCell ref="AR4:AR5"/>
    <mergeCell ref="AQ4:AQ5"/>
    <mergeCell ref="AP4:AP5"/>
    <mergeCell ref="AO4:AO5"/>
    <mergeCell ref="AN4:AN5"/>
    <mergeCell ref="AM4:AM5"/>
    <mergeCell ref="AF4:AF5"/>
    <mergeCell ref="AG4:AG5"/>
    <mergeCell ref="AH4:AH5"/>
    <mergeCell ref="AI4:AI5"/>
    <mergeCell ref="Y4:Y5"/>
    <mergeCell ref="AD6:AD7"/>
    <mergeCell ref="AE6:AE7"/>
    <mergeCell ref="X6:X7"/>
    <mergeCell ref="R6:R7"/>
    <mergeCell ref="T6:T7"/>
    <mergeCell ref="U6:U7"/>
    <mergeCell ref="V6:V7"/>
    <mergeCell ref="W6:W7"/>
    <mergeCell ref="AL4:AL5"/>
    <mergeCell ref="AS4:AS5"/>
    <mergeCell ref="AT4:AT5"/>
    <mergeCell ref="AJ4:AJ5"/>
    <mergeCell ref="AK4:AK5"/>
    <mergeCell ref="G6:G7"/>
    <mergeCell ref="H6:H7"/>
    <mergeCell ref="I6:I7"/>
    <mergeCell ref="Q6:Q7"/>
    <mergeCell ref="P6:P7"/>
    <mergeCell ref="O6:O7"/>
    <mergeCell ref="N6:N7"/>
    <mergeCell ref="M6:M7"/>
    <mergeCell ref="L6:L7"/>
    <mergeCell ref="J6:J7"/>
    <mergeCell ref="K6:K7"/>
  </mergeCells>
  <hyperlinks>
    <hyperlink ref="K4" r:id="rId1" xr:uid="{7DD3414B-F130-420A-826E-CBF2744A49F8}"/>
    <hyperlink ref="L4" r:id="rId2" xr:uid="{E6D0E49D-CFCA-42CE-A37E-591A436C8847}"/>
    <hyperlink ref="K3" r:id="rId3" xr:uid="{81B2D5BC-E2EF-4E51-A536-FB673A070C20}"/>
    <hyperlink ref="K2" r:id="rId4" xr:uid="{CEA6A8EB-060C-4B3A-94FC-C6D43EC45D60}"/>
    <hyperlink ref="L2" r:id="rId5" xr:uid="{7CACD08D-B919-4126-A1C4-7C6A7EAAFC45}"/>
    <hyperlink ref="L4:L5" r:id="rId6" display="https://community.secop.gov.co/Public/Tendering/OpportunityDetail/Index?noticeUID=CO1.NTC.2410891&amp;isFromPublicArea=True&amp;isModal=False" xr:uid="{7B5EB0F3-D744-4920-8C60-C4F6BD0F894B}"/>
    <hyperlink ref="L6" r:id="rId7" xr:uid="{60996F28-7DC0-4220-9B6F-FA9C59029D38}"/>
    <hyperlink ref="K8" r:id="rId8" xr:uid="{6CDE987A-0066-49A8-8511-D0308ADB977D}"/>
    <hyperlink ref="K9" r:id="rId9" xr:uid="{56F54474-9A60-41A4-AB5B-246A2496A49A}"/>
    <hyperlink ref="K10" r:id="rId10" xr:uid="{F9A8D0D2-5F14-40B3-ABF7-CC541CAC0814}"/>
    <hyperlink ref="L3" r:id="rId11" xr:uid="{8848960D-12AF-4EF8-B271-D3CB4DAEF2B0}"/>
    <hyperlink ref="L6:L7" r:id="rId12" display="https://community.secop.gov.co/Public/Tendering/OpportunityDetail/Index?noticeUID=CO1.NTC.2443238&amp;isFromPublicArea=True&amp;isModal=False" xr:uid="{65573F8A-8F10-4D9B-9B6D-1BD567EBB0F0}"/>
  </hyperlinks>
  <pageMargins left="0.7" right="0.7" top="0.75" bottom="0.75" header="0.3" footer="0.3"/>
  <pageSetup paperSize="9" orientation="portrait" r:id="rId13"/>
  <extLst>
    <ext xmlns:x14="http://schemas.microsoft.com/office/spreadsheetml/2009/9/main" uri="{78C0D931-6437-407d-A8EE-F0AAD7539E65}">
      <x14:conditionalFormattings>
        <x14:conditionalFormatting xmlns:xm="http://schemas.microsoft.com/office/excel/2006/main">
          <x14:cfRule type="containsText" priority="1" operator="containsText" text="ALERTA" id="{DCD3AFC5-FCE3-4E1A-A565-4353066A1784}">
            <xm:f>NOT(ISERROR(SEARCH("ALERTA",'Vigencia 2019'!V4)))</xm:f>
            <x14:dxf>
              <font>
                <color rgb="FF9C0006"/>
              </font>
              <fill>
                <patternFill>
                  <bgColor rgb="FFFFC7CE"/>
                </patternFill>
              </fill>
            </x14:dxf>
          </x14:cfRule>
          <xm:sqref>V1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99E72700EF3E4191E6A8144DD92E0D" ma:contentTypeVersion="13" ma:contentTypeDescription="Crear nuevo documento." ma:contentTypeScope="" ma:versionID="78cb138362033a9563d2c15dce3ded79">
  <xsd:schema xmlns:xsd="http://www.w3.org/2001/XMLSchema" xmlns:xs="http://www.w3.org/2001/XMLSchema" xmlns:p="http://schemas.microsoft.com/office/2006/metadata/properties" xmlns:ns2="0193783c-d17d-4aa9-8db4-a573740f5712" xmlns:ns3="92dcf44f-57ea-4e1c-b1c9-f5ed358ff08f" targetNamespace="http://schemas.microsoft.com/office/2006/metadata/properties" ma:root="true" ma:fieldsID="8567afa08ae3fdda67e66597749a7be3" ns2:_="" ns3:_="">
    <xsd:import namespace="0193783c-d17d-4aa9-8db4-a573740f5712"/>
    <xsd:import namespace="92dcf44f-57ea-4e1c-b1c9-f5ed358ff0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3783c-d17d-4aa9-8db4-a573740f57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cf44f-57ea-4e1c-b1c9-f5ed358ff08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8bc4c92-b562-4e9f-aa8a-d8e01900529b}" ma:internalName="TaxCatchAll" ma:showField="CatchAllData" ma:web="92dcf44f-57ea-4e1c-b1c9-f5ed358ff0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93783c-d17d-4aa9-8db4-a573740f5712">
      <Terms xmlns="http://schemas.microsoft.com/office/infopath/2007/PartnerControls"/>
    </lcf76f155ced4ddcb4097134ff3c332f>
    <TaxCatchAll xmlns="92dcf44f-57ea-4e1c-b1c9-f5ed358ff0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4FE2DB-DE84-435F-BC11-22AB34A455E3}"/>
</file>

<file path=customXml/itemProps2.xml><?xml version="1.0" encoding="utf-8"?>
<ds:datastoreItem xmlns:ds="http://schemas.openxmlformats.org/officeDocument/2006/customXml" ds:itemID="{B417D2A3-142F-4497-AAE5-5D2437F48CB2}"/>
</file>

<file path=customXml/itemProps3.xml><?xml version="1.0" encoding="utf-8"?>
<ds:datastoreItem xmlns:ds="http://schemas.openxmlformats.org/officeDocument/2006/customXml" ds:itemID="{C566098D-6E61-4EC1-8D60-58DD8D913D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Fredy Silva Tenorio</dc:creator>
  <cp:keywords/>
  <dc:description/>
  <cp:lastModifiedBy>Paula Andrea Sacananvoy Arroyave</cp:lastModifiedBy>
  <cp:revision/>
  <dcterms:created xsi:type="dcterms:W3CDTF">2017-04-04T14:26:23Z</dcterms:created>
  <dcterms:modified xsi:type="dcterms:W3CDTF">2025-09-23T02:50:18Z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0x0101002399E72700EF3E4191E6A8144DD92E0D</vt:lpwstr>
  </property>
  <property fmtid="{D5CDD505-2E9C-101B-9397-08002B2CF9AE}" pid="3" name="MediaServiceImageTags">
    <vt:lpwstr/>
  </property>
</Properties>
</file>