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gobiernobogota-my.sharepoint.com/personal/yamile_espinosa_gobiernobogota_gov_co/Documents/VIGENCIA 2022/PLANES DE GESTION 2022/Alcaldias Locales/02_Chapinero/"/>
    </mc:Choice>
  </mc:AlternateContent>
  <xr:revisionPtr revIDLastSave="234" documentId="13_ncr:1_{D745F18F-E891-457F-B672-F93ABEE87D97}" xr6:coauthVersionLast="47" xr6:coauthVersionMax="47" xr10:uidLastSave="{AE9D5F23-5DA2-42F1-B552-64DFA5B5BB11}"/>
  <bookViews>
    <workbookView xWindow="-120" yWindow="-120" windowWidth="29040" windowHeight="15840" xr2:uid="{A2F85664-4A27-4D3D-88FC-9F8B3325025C}"/>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5" i="1" l="1"/>
  <c r="AS35" i="1" s="1"/>
  <c r="AS40" i="1" s="1"/>
  <c r="X39" i="1"/>
  <c r="Y39" i="1" s="1"/>
  <c r="AS39" i="1"/>
  <c r="AS38" i="1"/>
  <c r="AS37" i="1"/>
  <c r="AS36" i="1"/>
  <c r="AS34" i="1"/>
  <c r="AR25" i="1"/>
  <c r="AR24" i="1"/>
  <c r="AR23" i="1"/>
  <c r="Y38" i="1"/>
  <c r="Y37" i="1"/>
  <c r="Y35" i="1"/>
  <c r="Y32" i="1"/>
  <c r="Y31" i="1"/>
  <c r="Y30" i="1"/>
  <c r="Y29" i="1"/>
  <c r="Y28" i="1"/>
  <c r="Y27" i="1"/>
  <c r="Y26" i="1"/>
  <c r="Y25" i="1"/>
  <c r="Y24" i="1"/>
  <c r="Y23" i="1"/>
  <c r="Y22" i="1"/>
  <c r="Y21" i="1"/>
  <c r="Y20" i="1"/>
  <c r="Y19" i="1"/>
  <c r="Y40" i="1" l="1"/>
  <c r="Y33" i="1"/>
  <c r="AQ39" i="1"/>
  <c r="AL39" i="1"/>
  <c r="AG39" i="1"/>
  <c r="AB39" i="1"/>
  <c r="W39" i="1"/>
  <c r="AQ38" i="1"/>
  <c r="AL38" i="1"/>
  <c r="AG38" i="1"/>
  <c r="AB38" i="1"/>
  <c r="W38" i="1"/>
  <c r="AQ37" i="1"/>
  <c r="AL37" i="1"/>
  <c r="AG37" i="1"/>
  <c r="AB37" i="1"/>
  <c r="W37" i="1"/>
  <c r="AQ36" i="1"/>
  <c r="AL36" i="1"/>
  <c r="AG36" i="1"/>
  <c r="AB36" i="1"/>
  <c r="W36" i="1"/>
  <c r="AQ35" i="1"/>
  <c r="AL35" i="1"/>
  <c r="AG35" i="1"/>
  <c r="AB35" i="1"/>
  <c r="W35" i="1"/>
  <c r="AQ34" i="1"/>
  <c r="AL34" i="1"/>
  <c r="AG34" i="1"/>
  <c r="AB34" i="1"/>
  <c r="W34" i="1"/>
  <c r="P32" i="1"/>
  <c r="Y41" i="1" l="1"/>
  <c r="P31" i="1"/>
  <c r="AQ31" i="1" s="1"/>
  <c r="P30" i="1"/>
  <c r="AQ30" i="1" s="1"/>
  <c r="P29" i="1"/>
  <c r="AQ29" i="1" s="1"/>
  <c r="P28" i="1"/>
  <c r="AQ28" i="1" s="1"/>
  <c r="P27" i="1"/>
  <c r="AQ27" i="1" s="1"/>
  <c r="P26" i="1"/>
  <c r="AQ26" i="1" s="1"/>
  <c r="AN40" i="1"/>
  <c r="AI40" i="1"/>
  <c r="AD40" i="1"/>
  <c r="AR32" i="1"/>
  <c r="AS32" i="1" s="1"/>
  <c r="AL32" i="1"/>
  <c r="AN32" i="1" s="1"/>
  <c r="AG32" i="1"/>
  <c r="AI32" i="1" s="1"/>
  <c r="AB32" i="1"/>
  <c r="AD32" i="1" s="1"/>
  <c r="W32" i="1"/>
  <c r="AQ32" i="1"/>
  <c r="AR31" i="1"/>
  <c r="AS31" i="1" s="1"/>
  <c r="AL31" i="1"/>
  <c r="AN31" i="1" s="1"/>
  <c r="AG31" i="1"/>
  <c r="AI31" i="1" s="1"/>
  <c r="AB31" i="1"/>
  <c r="AD31" i="1" s="1"/>
  <c r="W31" i="1"/>
  <c r="AR30" i="1"/>
  <c r="AS30" i="1" s="1"/>
  <c r="AL30" i="1"/>
  <c r="AN30" i="1" s="1"/>
  <c r="AG30" i="1"/>
  <c r="AI30" i="1" s="1"/>
  <c r="AB30" i="1"/>
  <c r="AD30" i="1" s="1"/>
  <c r="W30" i="1"/>
  <c r="AR29" i="1"/>
  <c r="AS29" i="1" s="1"/>
  <c r="AL29" i="1"/>
  <c r="AN29" i="1" s="1"/>
  <c r="AG29" i="1"/>
  <c r="AI29" i="1" s="1"/>
  <c r="AB29" i="1"/>
  <c r="AD29" i="1" s="1"/>
  <c r="W29" i="1"/>
  <c r="AR28" i="1"/>
  <c r="AS28" i="1" s="1"/>
  <c r="AL28" i="1"/>
  <c r="AN28" i="1" s="1"/>
  <c r="AG28" i="1"/>
  <c r="AI28" i="1" s="1"/>
  <c r="AB28" i="1"/>
  <c r="AD28" i="1" s="1"/>
  <c r="W28" i="1"/>
  <c r="AR27" i="1"/>
  <c r="AS27" i="1" s="1"/>
  <c r="AL27" i="1"/>
  <c r="AN27" i="1" s="1"/>
  <c r="AG27" i="1"/>
  <c r="AI27" i="1" s="1"/>
  <c r="AB27" i="1"/>
  <c r="AD27" i="1" s="1"/>
  <c r="W27" i="1"/>
  <c r="AR26" i="1"/>
  <c r="AS26" i="1" s="1"/>
  <c r="AL26" i="1"/>
  <c r="AN26" i="1" s="1"/>
  <c r="AG26" i="1"/>
  <c r="AI26" i="1" s="1"/>
  <c r="AB26" i="1"/>
  <c r="AD26" i="1" s="1"/>
  <c r="W26" i="1"/>
  <c r="AS25" i="1"/>
  <c r="AL25" i="1"/>
  <c r="AN25" i="1" s="1"/>
  <c r="AG25" i="1"/>
  <c r="AI25" i="1" s="1"/>
  <c r="AB25" i="1"/>
  <c r="AD25" i="1" s="1"/>
  <c r="W25" i="1"/>
  <c r="P25" i="1"/>
  <c r="AQ25" i="1" s="1"/>
  <c r="AS24" i="1"/>
  <c r="AL24" i="1"/>
  <c r="AN24" i="1" s="1"/>
  <c r="AG24" i="1"/>
  <c r="AI24" i="1" s="1"/>
  <c r="AB24" i="1"/>
  <c r="AD24" i="1" s="1"/>
  <c r="W24" i="1"/>
  <c r="P24" i="1"/>
  <c r="AQ24" i="1" s="1"/>
  <c r="AS23" i="1"/>
  <c r="AL23" i="1"/>
  <c r="AN23" i="1" s="1"/>
  <c r="AG23" i="1"/>
  <c r="AI23" i="1" s="1"/>
  <c r="AB23" i="1"/>
  <c r="AD23" i="1" s="1"/>
  <c r="W23" i="1"/>
  <c r="P23" i="1"/>
  <c r="AQ23" i="1" s="1"/>
  <c r="AR22" i="1"/>
  <c r="AS22" i="1" s="1"/>
  <c r="AL22" i="1"/>
  <c r="AN22" i="1" s="1"/>
  <c r="AG22" i="1"/>
  <c r="AI22" i="1" s="1"/>
  <c r="AB22" i="1"/>
  <c r="AD22" i="1" s="1"/>
  <c r="W22" i="1"/>
  <c r="P22" i="1"/>
  <c r="AQ22" i="1" s="1"/>
  <c r="AR21" i="1"/>
  <c r="AS21" i="1" s="1"/>
  <c r="AL21" i="1"/>
  <c r="AN21" i="1" s="1"/>
  <c r="AG21" i="1"/>
  <c r="AI21" i="1" s="1"/>
  <c r="AB21" i="1"/>
  <c r="AD21" i="1" s="1"/>
  <c r="W21" i="1"/>
  <c r="P21" i="1"/>
  <c r="AQ21" i="1" s="1"/>
  <c r="AR20" i="1"/>
  <c r="AS20" i="1" s="1"/>
  <c r="AL20" i="1"/>
  <c r="AN20" i="1" s="1"/>
  <c r="AG20" i="1"/>
  <c r="AI20" i="1" s="1"/>
  <c r="AB20" i="1"/>
  <c r="AD20" i="1" s="1"/>
  <c r="W20" i="1"/>
  <c r="P20" i="1"/>
  <c r="AQ20" i="1" s="1"/>
  <c r="AR19" i="1"/>
  <c r="AS19" i="1" s="1"/>
  <c r="AL19" i="1"/>
  <c r="AN19" i="1" s="1"/>
  <c r="AG19" i="1"/>
  <c r="AI19" i="1" s="1"/>
  <c r="AB19" i="1"/>
  <c r="AD19" i="1" s="1"/>
  <c r="W19" i="1"/>
  <c r="P19" i="1"/>
  <c r="AQ19" i="1" s="1"/>
  <c r="AS18" i="1"/>
  <c r="AL18" i="1"/>
  <c r="AN18" i="1" s="1"/>
  <c r="AG18" i="1"/>
  <c r="AI18" i="1" s="1"/>
  <c r="AB18" i="1"/>
  <c r="AD18" i="1" s="1"/>
  <c r="P18" i="1"/>
  <c r="AQ18" i="1" s="1"/>
  <c r="AS33" i="1" l="1"/>
  <c r="AS41" i="1" s="1"/>
  <c r="AD33" i="1"/>
  <c r="AD41" i="1" s="1"/>
  <c r="AI33" i="1"/>
  <c r="AI41" i="1" s="1"/>
  <c r="AN33" i="1"/>
  <c r="AN41" i="1" s="1"/>
</calcChain>
</file>

<file path=xl/sharedStrings.xml><?xml version="1.0" encoding="utf-8"?>
<sst xmlns="http://schemas.openxmlformats.org/spreadsheetml/2006/main" count="468" uniqueCount="249">
  <si>
    <t>VIGENCIA DE LA PLANEACIÓN 2022</t>
  </si>
  <si>
    <t>PROCESOS ASOCIADOS</t>
  </si>
  <si>
    <t>CONTROL DE CAMBIOS</t>
  </si>
  <si>
    <t>VERSIÓN</t>
  </si>
  <si>
    <t>FECHA</t>
  </si>
  <si>
    <t>DESCRIPCIÓN DE LA MODIFICACIÓN</t>
  </si>
  <si>
    <t>PLAN ESTRATÉGICO INSTITUCIONAL</t>
  </si>
  <si>
    <t>PROCESO</t>
  </si>
  <si>
    <t>META</t>
  </si>
  <si>
    <t>INDICADOR</t>
  </si>
  <si>
    <t>RESULTADO</t>
  </si>
  <si>
    <t>SEGUIMIENTO PLANES DE GESTIÓN DEL PROCESO</t>
  </si>
  <si>
    <t>SEGUIMIENTO PLAN DE GESTIÓN DEL PROCESO</t>
  </si>
  <si>
    <t>SEGUIMIENTO PLAN GESTIÓN DEL PROCESO</t>
  </si>
  <si>
    <t xml:space="preserve">I TRIMESTRE </t>
  </si>
  <si>
    <t xml:space="preserve">II TRIMESTRE </t>
  </si>
  <si>
    <t xml:space="preserve">III TRIMESTRE </t>
  </si>
  <si>
    <t xml:space="preserve">IV TRIMESTRE </t>
  </si>
  <si>
    <t>EVALUACIÓN FINAL PLAN DE GESTIÓN</t>
  </si>
  <si>
    <t>No OE</t>
  </si>
  <si>
    <t>OBJETIVO ESTRATÉGICO</t>
  </si>
  <si>
    <t>No. Meta</t>
  </si>
  <si>
    <t>META PLAN DE GESTIÓN VIGENCIA</t>
  </si>
  <si>
    <t>TIPO DE META</t>
  </si>
  <si>
    <t>NOMBRE DEL INDICADOR</t>
  </si>
  <si>
    <t>FORMULA INDICADOR</t>
  </si>
  <si>
    <t>LÍNEA BASE</t>
  </si>
  <si>
    <t>TIPO DE PROGRAMACIÓN</t>
  </si>
  <si>
    <t>UNIDAD DE MEDIDA</t>
  </si>
  <si>
    <t>I TRIMESTRE</t>
  </si>
  <si>
    <t>II TRIMESTRE</t>
  </si>
  <si>
    <t>III TRIMESTRE</t>
  </si>
  <si>
    <t>IV TRIMESTRE</t>
  </si>
  <si>
    <t>TOTAL PROGRAMACIÓN VIGENCIA</t>
  </si>
  <si>
    <t>TIPO DE INDICADOR</t>
  </si>
  <si>
    <t>ENTREGABLE</t>
  </si>
  <si>
    <t>FUENTE DE INFORMACIÓN</t>
  </si>
  <si>
    <t>RESPONSABLES DE LA META</t>
  </si>
  <si>
    <t>DEPENDENCIA RESPONSABLE DEL REPORTE DE LA META</t>
  </si>
  <si>
    <t>PROGRAMADO</t>
  </si>
  <si>
    <t>EJECUTADO</t>
  </si>
  <si>
    <t>RESULTADO DE LA MEDICIÓN</t>
  </si>
  <si>
    <t>ANÁLISIS DE AVANCE</t>
  </si>
  <si>
    <t>MEDIO DE VERIFICACIÓN</t>
  </si>
  <si>
    <t>SUMATORIA DE LO EJECUTADO EN CADA TRIMESTRE</t>
  </si>
  <si>
    <t>RESULTADO NUMÉRICO DE LA MEDICIÓN ANUAL</t>
  </si>
  <si>
    <t>ANÁLISIS DE RESULTADO</t>
  </si>
  <si>
    <t>Realizar acciones enfocadas al fortalecimiento de la gobernabilidad democrática local.</t>
  </si>
  <si>
    <t>Gestión Pública Territorial Local</t>
  </si>
  <si>
    <t>Retadora (Mejora)</t>
  </si>
  <si>
    <t>Avance cuplimiento metas Plan de Desarrollo Local (metas entregadas).</t>
  </si>
  <si>
    <t>% Avance metas Plan de Desarrollo Local acumulado al periodo evaluado  (-)  % Avance acumulado m etas entregadas Plan de Desarrollo Local al 31 de diciembre de 2021. (metas entregadas)</t>
  </si>
  <si>
    <t>Creciente</t>
  </si>
  <si>
    <t>Porcentaje</t>
  </si>
  <si>
    <t xml:space="preserve">Efectividad </t>
  </si>
  <si>
    <t>Reporte trimestral de avance del Plan de Desarrollo Local - PDL</t>
  </si>
  <si>
    <t>MUSI</t>
  </si>
  <si>
    <t>Alcaldía Local - Área de Gestión del Desarrollo, Adminsitrativa y Financiera</t>
  </si>
  <si>
    <t>Matriz MUSI</t>
  </si>
  <si>
    <t>Dirección para la Gestión del Desarrollo Local</t>
  </si>
  <si>
    <t>Gestión Corporativa Institucional</t>
  </si>
  <si>
    <r>
      <t xml:space="preserve">Girar mínimo el </t>
    </r>
    <r>
      <rPr>
        <b/>
        <sz val="11"/>
        <color theme="1"/>
        <rFont val="Calibri Light"/>
        <family val="2"/>
      </rPr>
      <t>68%</t>
    </r>
    <r>
      <rPr>
        <sz val="11"/>
        <color theme="1"/>
        <rFont val="Calibri Light"/>
        <family val="2"/>
      </rPr>
      <t xml:space="preserve"> del presupuesto comprometido constituido como obligaciones por pagar de la vigencia 2021.</t>
    </r>
  </si>
  <si>
    <t>Porcentaje de giros acumulados de obligaciones por pagar de la vigencia 2021</t>
  </si>
  <si>
    <t>(Giros acumulados/Presupuesto comprometido constituido como obligaciones por pagar de la vigencia 2021)*100</t>
  </si>
  <si>
    <t xml:space="preserve">Eficacia </t>
  </si>
  <si>
    <t>Reporte seguimiento mensual consolidado</t>
  </si>
  <si>
    <t>BOGDATA</t>
  </si>
  <si>
    <t>Informe de ejecución presupuestal de obligaciones por pagar</t>
  </si>
  <si>
    <t>Porcentaje de giros acumulados de obligaciones por pagar de la vigencia 2020 y anteriores</t>
  </si>
  <si>
    <t>(Giros acumulados/Presupuesto comprometido constituido como obligaciones por pagar de la vigencia 2020 y anteriores)*100</t>
  </si>
  <si>
    <t>Porcentaje de compromiso del presupuesto de inversión directa de la vigencia 2021</t>
  </si>
  <si>
    <t>(Valor de RP de inversión directa de la vigencia  / Valor total del presupuesto de inversión directa de la Vigencia)*100</t>
  </si>
  <si>
    <t>Reporte de ejecución presupuestal BOGDATA</t>
  </si>
  <si>
    <t>Porcentaje de giros acumulados</t>
  </si>
  <si>
    <t>(Giros acumulados de inversión directa/Presupuesto disponible de inversión directa de la vigencia)*100</t>
  </si>
  <si>
    <t xml:space="preserve">Gestión </t>
  </si>
  <si>
    <t>Porcentaje de contratos registrados en SIPSE Local</t>
  </si>
  <si>
    <t>(Número de contratos registrados en SIPSE Local /Número de contratos publicados en la plataforma SECOP I y II)*100%</t>
  </si>
  <si>
    <t>Constante</t>
  </si>
  <si>
    <t>Reporte de seguimiento  consolidado</t>
  </si>
  <si>
    <t>SIPSE LOCAL y SECOP</t>
  </si>
  <si>
    <t>Reporte de seguimiento SIPSE Local y SECOP</t>
  </si>
  <si>
    <r>
      <t xml:space="preserve">Lograr que el </t>
    </r>
    <r>
      <rPr>
        <b/>
        <sz val="11"/>
        <color theme="1"/>
        <rFont val="Calibri Light"/>
        <family val="2"/>
      </rPr>
      <t>100%</t>
    </r>
    <r>
      <rPr>
        <sz val="11"/>
        <color theme="1"/>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</si>
  <si>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</si>
  <si>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SECOP en estado En ejecucion o Firmado)*100%</t>
  </si>
  <si>
    <t>SIPSE LOCAL</t>
  </si>
  <si>
    <t>Reporte de SIPSE Local</t>
  </si>
  <si>
    <r>
      <t xml:space="preserve">Registrar y actualizar al </t>
    </r>
    <r>
      <rPr>
        <b/>
        <sz val="11"/>
        <color theme="1"/>
        <rFont val="Calibri Light"/>
        <family val="2"/>
      </rPr>
      <t>100%</t>
    </r>
    <r>
      <rPr>
        <sz val="11"/>
        <color theme="1"/>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</si>
  <si>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</si>
  <si>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</si>
  <si>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Reporte de seguimiento
consolidado</t>
  </si>
  <si>
    <t>Alcaldía Local</t>
  </si>
  <si>
    <t>Inspección, Vigilancia y Control</t>
  </si>
  <si>
    <t xml:space="preserve">Expedientes a cargo de las inspecciones de policía impulsados </t>
  </si>
  <si>
    <t xml:space="preserve">Número de expedientes a cargo de las inspecciones de policía impulsados </t>
  </si>
  <si>
    <t>Resultados a 31 de diciembre de 2021</t>
  </si>
  <si>
    <t>Suma</t>
  </si>
  <si>
    <t xml:space="preserve">Expedientes de actuaciones de policía </t>
  </si>
  <si>
    <t>Reporte de seguimiento de impulsos procesales</t>
  </si>
  <si>
    <t>Aplicativo ARCO</t>
  </si>
  <si>
    <t>Alcaldía Local - Área de Gestión Policiva</t>
  </si>
  <si>
    <t>Reporte de seguimiento del Aplicativo ARCO</t>
  </si>
  <si>
    <t>Dirección para la Gestión Policiva</t>
  </si>
  <si>
    <t>Fallos de fondo en primera instancia proferidos</t>
  </si>
  <si>
    <t>Número de Fallos de fondo en primera instancia proferidos</t>
  </si>
  <si>
    <t>Fallos de fondo</t>
  </si>
  <si>
    <t>Reporte de seguimiento de fallos de fondo de actuaciones de policía</t>
  </si>
  <si>
    <t>Actuaciones Administrativas terminadas (archivadas)</t>
  </si>
  <si>
    <t>Número de Actuaciones Administrativas terminadas (archivadas)</t>
  </si>
  <si>
    <t>Actuaciones administrativas terminadas</t>
  </si>
  <si>
    <t>Reporte de seguimiento de actuaciones administrativas terminadas por vía gubernativa</t>
  </si>
  <si>
    <t>Aplicativo Si Actúa I</t>
  </si>
  <si>
    <t>Reporte de seguimiento del Aplicativo Si Actúa I</t>
  </si>
  <si>
    <t>Actuaciones Administrativas terminadas hasta la primera instancia</t>
  </si>
  <si>
    <t>Número de Actuaciones Administrativas terminadas hasta la primera instancia</t>
  </si>
  <si>
    <t>Actuaciones administrativas terminadas por vía gubernativa</t>
  </si>
  <si>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</si>
  <si>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</si>
  <si>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</si>
  <si>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</si>
  <si>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de operativos Alcaldía Local</t>
  </si>
  <si>
    <t>Acciones de control u operativos en materia actividad económica realizadas</t>
  </si>
  <si>
    <t>Número de Acciones de control u operativos en materia actividad económica realizadas</t>
  </si>
  <si>
    <t>Acciones de control u operativos en materia de obras y urbanismo realizadas</t>
  </si>
  <si>
    <t>Número de Acciones de control u operativos para el cumplimiento de los fallos de cerros orientales realizadas</t>
  </si>
  <si>
    <t>TOTAL METAS PROCESOS ALCALDÍA (80%)</t>
  </si>
  <si>
    <t>Fortalecer la gestión institucional aumentando las capacidades de la entidad para la planeación, seguimiento y ejecución de sus metas y recursos, y la gestión del talento humano.</t>
  </si>
  <si>
    <t>TOTAL PLAN DE GESTIÓN (100%)</t>
  </si>
  <si>
    <t>METODO DE VERIFICACIÓN PARA EL SEGUIMIENTO</t>
  </si>
  <si>
    <r>
      <t>Girar mínimo el </t>
    </r>
    <r>
      <rPr>
        <b/>
        <sz val="11"/>
        <color theme="1"/>
        <rFont val="Calibri Light"/>
        <family val="2"/>
      </rPr>
      <t>65%</t>
    </r>
    <r>
      <rPr>
        <sz val="11"/>
        <color theme="1"/>
        <rFont val="Calibri Light"/>
        <family val="2"/>
      </rPr>
      <t xml:space="preserve"> del presupuesto comprometido constituido como obligaciones por pagar de la vigencia 2020 y anteriores.
</t>
    </r>
  </si>
  <si>
    <r>
      <t xml:space="preserve">Comprometer mínimo el </t>
    </r>
    <r>
      <rPr>
        <b/>
        <sz val="11"/>
        <color theme="1"/>
        <rFont val="Calibri Light"/>
        <family val="2"/>
      </rPr>
      <t>40%</t>
    </r>
    <r>
      <rPr>
        <sz val="11"/>
        <color theme="1"/>
        <rFont val="Calibri Light"/>
        <family val="2"/>
      </rPr>
      <t xml:space="preserve"> al 30 de junio y el </t>
    </r>
    <r>
      <rPr>
        <b/>
        <sz val="11"/>
        <color theme="1"/>
        <rFont val="Calibri Light"/>
        <family val="2"/>
      </rPr>
      <t>95</t>
    </r>
    <r>
      <rPr>
        <sz val="11"/>
        <color theme="1"/>
        <rFont val="Calibri Light"/>
        <family val="2"/>
      </rPr>
      <t>% al 31 de diciembre del presupuesto de inversión directa de la vigencia 2022.</t>
    </r>
  </si>
  <si>
    <r>
      <t xml:space="preserve">Girar mínimo el </t>
    </r>
    <r>
      <rPr>
        <b/>
        <sz val="11"/>
        <color rgb="FF000000"/>
        <rFont val="Calibri Light"/>
        <family val="2"/>
      </rPr>
      <t>45%</t>
    </r>
    <r>
      <rPr>
        <sz val="11"/>
        <color rgb="FF000000"/>
        <rFont val="Calibri Light"/>
        <family val="2"/>
      </rPr>
      <t> del presupuesto total  disponible de inversión directa de la vigencia.</t>
    </r>
  </si>
  <si>
    <r>
      <t xml:space="preserve">Registrar en el sistema SIPSE Local, el </t>
    </r>
    <r>
      <rPr>
        <b/>
        <sz val="11"/>
        <color theme="1"/>
        <rFont val="Calibri Light"/>
        <family val="2"/>
      </rPr>
      <t>100%</t>
    </r>
    <r>
      <rPr>
        <sz val="11"/>
        <color theme="1"/>
        <rFont val="Calibri Light"/>
        <family val="2"/>
      </rPr>
      <t xml:space="preserve"> de los contratos publicados en la plataforma SECOP I y II de la vigencia. </t>
    </r>
  </si>
  <si>
    <r>
      <t xml:space="preserve">Realizar </t>
    </r>
    <r>
      <rPr>
        <b/>
        <sz val="11"/>
        <color theme="1"/>
        <rFont val="Calibri Light"/>
        <family val="1"/>
        <scheme val="major"/>
      </rPr>
      <t>45</t>
    </r>
    <r>
      <rPr>
        <b/>
        <sz val="11"/>
        <color indexed="8"/>
        <rFont val="Calibri Light"/>
        <family val="2"/>
      </rPr>
      <t xml:space="preserve"> </t>
    </r>
    <r>
      <rPr>
        <sz val="11"/>
        <color indexed="8"/>
        <rFont val="Calibri Light"/>
        <family val="2"/>
      </rPr>
      <t>operativos de inspección, vigilancia y control para dar cumplimiento a los fallos de cerros orientales.</t>
    </r>
  </si>
  <si>
    <r>
      <t xml:space="preserve">Aumentar </t>
    </r>
    <r>
      <rPr>
        <b/>
        <sz val="11"/>
        <rFont val="Calibri Light"/>
        <family val="2"/>
      </rPr>
      <t xml:space="preserve">20 </t>
    </r>
    <r>
      <rPr>
        <sz val="11"/>
        <rFont val="Calibri Light"/>
        <family val="2"/>
      </rPr>
      <t>puntos porcentuales el avance de las metas del Plan de Desarrollo Local acumuladas al 30 de septiembre de 2022, con respecto al avance a 31 de diciembre de 2021 (metas entregadas).</t>
    </r>
  </si>
  <si>
    <t>FORMULACIÓN Y SEGUIMIENTO PLANES DE GESTIÓN NIVEL LOCAL
ALCALDÍA LOCAL DE CHAPINERO</t>
  </si>
  <si>
    <r>
      <t xml:space="preserve">Terminar (archivar) </t>
    </r>
    <r>
      <rPr>
        <b/>
        <sz val="11"/>
        <color theme="1"/>
        <rFont val="Calibri Light"/>
        <family val="2"/>
        <scheme val="major"/>
      </rPr>
      <t xml:space="preserve">212 </t>
    </r>
    <r>
      <rPr>
        <sz val="11"/>
        <color indexed="8"/>
        <rFont val="Calibri Light"/>
        <family val="2"/>
      </rPr>
      <t>actuaciones administrativas activas</t>
    </r>
  </si>
  <si>
    <r>
      <t xml:space="preserve">Terminar </t>
    </r>
    <r>
      <rPr>
        <b/>
        <sz val="11"/>
        <color theme="1"/>
        <rFont val="Calibri Light"/>
        <family val="2"/>
        <scheme val="major"/>
      </rPr>
      <t xml:space="preserve">186 </t>
    </r>
    <r>
      <rPr>
        <sz val="11"/>
        <color indexed="8"/>
        <rFont val="Calibri Light"/>
        <family val="2"/>
      </rPr>
      <t>actuaciones administrativas en primera instancia</t>
    </r>
  </si>
  <si>
    <r>
      <t xml:space="preserve">Realizar </t>
    </r>
    <r>
      <rPr>
        <b/>
        <sz val="11"/>
        <color theme="1"/>
        <rFont val="Calibri Light"/>
        <family val="1"/>
        <scheme val="major"/>
      </rPr>
      <t xml:space="preserve">110 </t>
    </r>
    <r>
      <rPr>
        <sz val="11"/>
        <color indexed="8"/>
        <rFont val="Calibri Light"/>
        <family val="2"/>
      </rPr>
      <t>operativos de inspección, vigilancia y control en materia de integridad del espacio público</t>
    </r>
  </si>
  <si>
    <r>
      <t xml:space="preserve">Realizar </t>
    </r>
    <r>
      <rPr>
        <b/>
        <sz val="11"/>
        <color theme="1"/>
        <rFont val="Calibri Light"/>
        <family val="2"/>
        <scheme val="major"/>
      </rPr>
      <t xml:space="preserve">332 </t>
    </r>
    <r>
      <rPr>
        <sz val="11"/>
        <color indexed="8"/>
        <rFont val="Calibri Light"/>
        <family val="2"/>
      </rPr>
      <t xml:space="preserve">operativos de inspección, vigilancia y control en materia de actividad económica </t>
    </r>
  </si>
  <si>
    <t>Planeación Institucional</t>
  </si>
  <si>
    <t>MT1</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</si>
  <si>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</si>
  <si>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</si>
  <si>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</si>
  <si>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cumplidos / No. de criterios ambientales establecidos en la herramienta de medición) X 100</t>
  </si>
  <si>
    <t>80% meta 2021</t>
  </si>
  <si>
    <t xml:space="preserve">Constante </t>
  </si>
  <si>
    <t>Porcentaje de buenas prácticas ambientales implementadas</t>
  </si>
  <si>
    <t>No programada</t>
  </si>
  <si>
    <t>Resultados de medición de los criterios ambientales</t>
  </si>
  <si>
    <t>Herramienta Oficina Asesora de Planeación</t>
  </si>
  <si>
    <t>Alcaldía local</t>
  </si>
  <si>
    <t>Oficina Asesora de Planeación Institucional - Grupo de gestión ambiental</t>
  </si>
  <si>
    <t>Listas de chequeo al cumplimiento de criterios ambientales remitidos por la OAP</t>
  </si>
  <si>
    <t>MT2</t>
  </si>
  <si>
    <t>Mantener el 100% de las acciones de mejora asignadas al proceso/Alcaldía con relación a planes de mejoramiento interno documentadas y vigentes</t>
  </si>
  <si>
    <t>Porcentaje de acciones de mejora documentadas y vigentes</t>
  </si>
  <si>
    <t>1 - (No. De acciones vencidas del plan de mejoramiento  / No  de acciones a gestionar bajo responsabilidad del proceso) X 100</t>
  </si>
  <si>
    <t>100% meta 2021</t>
  </si>
  <si>
    <t>Porcentaje de planes de mejora sin vencimientos</t>
  </si>
  <si>
    <t>Reporte de acciones de mejora sin vencimiento</t>
  </si>
  <si>
    <t>MIMEC - SIG</t>
  </si>
  <si>
    <t>Oficina Asesora de Planeación Institucional - Grupo de planeación institucional y sectorial</t>
  </si>
  <si>
    <t>Reportes MIMEC - SIG remitidos por la OAP</t>
  </si>
  <si>
    <t xml:space="preserve">Comunicación Estratégica </t>
  </si>
  <si>
    <t>MT3</t>
  </si>
  <si>
    <t>Mantener el 100% de la información de la páginas Web actualizada, de acuerdo a lo establecido en la Ley 1712 de 2014</t>
  </si>
  <si>
    <t>Porcentaje de cumplimiento en la publicación de información</t>
  </si>
  <si>
    <t>(No de requisitos de la Ley 1712 de 2014 de publicación de la información en la página web cumplidos / No total de requisitos de la Ley 1712 de 2014 de publicación de la información) X 100</t>
  </si>
  <si>
    <t>Porcentaje de requisitos cumplidos</t>
  </si>
  <si>
    <t>Reporte de actualización de la información en la página web de la alcaldía local</t>
  </si>
  <si>
    <t>Página Web Alcaldía Local</t>
  </si>
  <si>
    <t>Oficina Asesora de Comunicaciones</t>
  </si>
  <si>
    <t>Revisión página Web de la alcaldía</t>
  </si>
  <si>
    <t>MT4</t>
  </si>
  <si>
    <t>Participar del 100% de las capacitaciones que se realicen en gestión de riesgos, planes de mejora y sistema de gestión institucional</t>
  </si>
  <si>
    <t>Participación en capacitaciones</t>
  </si>
  <si>
    <t>(No. de capacitaciones en las que asistió / No. de capacitaciones convocadas) X 100</t>
  </si>
  <si>
    <t xml:space="preserve">Porcentaje de participación en capacitaciones  </t>
  </si>
  <si>
    <t>Registros y/o soportes de partipación en las capacitaciones programadas</t>
  </si>
  <si>
    <t>Listado de asistencia
Video de la reunión
Presentación</t>
  </si>
  <si>
    <t>Brindar atención oportuna y de calidad a los diferentes sectores poblacionales, generando relaciones de confianza y respeto por la diferencia.</t>
  </si>
  <si>
    <t>Servicio a la Ciudadanía</t>
  </si>
  <si>
    <t>MT5</t>
  </si>
  <si>
    <t>Dar respuesta al 100% de los requerimientos ciudadanos asignados a la alcaldía local con corte a 31 de diciembre de 2021 tipificadas como Derechos de Petición registradas en el aplicativo Bogotá te Escucha y gestor documental ORFEO, según la información de seguimiento presentada por el proceso de Servicio a la Ciudadanía.</t>
  </si>
  <si>
    <t>Porcentaje de requerimientos ciudadanos con respuesta definitiva</t>
  </si>
  <si>
    <t>(No. de respuestas efectuadas / No. requerimientos instaurados antes del 31 de diciembre 2021) X 100</t>
  </si>
  <si>
    <t>Reporte de respuestas a la ciudadania</t>
  </si>
  <si>
    <t xml:space="preserve">Reporte Aplicativo BOGOTA TE ESCUCHA </t>
  </si>
  <si>
    <t>Subsecretaria de Gestión Institucional - Grupo Oficina de atención a la Ciudadanía</t>
  </si>
  <si>
    <t>Reporte Aplicativo BOGOTA TE ESCUCHA.</t>
  </si>
  <si>
    <t>MT6</t>
  </si>
  <si>
    <t>(No. de respuestas efectuadas / No. requerimientos instaurados en la vigencia 2022 que deben tener respuesta) X 100</t>
  </si>
  <si>
    <t>N/A</t>
  </si>
  <si>
    <t>Dar respuesta al 80% de los requerimientos ciudadanos asignados a la alcaldía local ingresados en la vigencia 2022 y asignados a la Alcaldía Local de la vigencia actual tipificadas como Derechos de Petición registradas en el aplicativo Bogotá te Escucha y gestor documental ORFEO dentro de los terminos de ley, según la información de seguimiento presentada por el proceso de Servicio a la Ciudadanía.</t>
  </si>
  <si>
    <r>
      <t xml:space="preserve">Proferir </t>
    </r>
    <r>
      <rPr>
        <b/>
        <sz val="11"/>
        <color theme="1"/>
        <rFont val="Calibri Light"/>
        <family val="2"/>
        <scheme val="major"/>
      </rPr>
      <t>4.320</t>
    </r>
    <r>
      <rPr>
        <b/>
        <sz val="11"/>
        <color theme="1"/>
        <rFont val="Calibri Light"/>
        <family val="1"/>
        <scheme val="major"/>
      </rPr>
      <t xml:space="preserve"> </t>
    </r>
    <r>
      <rPr>
        <sz val="11"/>
        <color theme="1"/>
        <rFont val="Calibri Light"/>
        <family val="2"/>
        <scheme val="major"/>
      </rPr>
      <t xml:space="preserve"> fallos de fondo en primera instancia sobre las actuaciones de policía que se encuentran a cargo de las inspecciones de policía</t>
    </r>
  </si>
  <si>
    <r>
      <t xml:space="preserve">Realizar </t>
    </r>
    <r>
      <rPr>
        <b/>
        <sz val="11"/>
        <color theme="1"/>
        <rFont val="Calibri Light"/>
        <family val="2"/>
        <scheme val="major"/>
      </rPr>
      <t>8.160</t>
    </r>
    <r>
      <rPr>
        <sz val="11"/>
        <color theme="1"/>
        <rFont val="Calibri Light"/>
        <family val="2"/>
        <scheme val="major"/>
      </rPr>
      <t xml:space="preserve"> impulsos procesales (avocar, rechazar, enviar al competente y todo lo que derive del desarrollo de la actuación) sobre las actuaciones de policía que se encuentran a cargo de las inspecciones de policía</t>
    </r>
  </si>
  <si>
    <t xml:space="preserve"> % resultado de la Alcaldía Local al 31 de diciembre de 2021</t>
  </si>
  <si>
    <t>Código Formato: PLE-PIN-F018
Versión: 5
Vigencia desde: 31 de enero de 2022
Caso HOLA: 222703</t>
  </si>
  <si>
    <r>
      <t xml:space="preserve">Publicación del plan de gestión aprobado. Caso HOLA: </t>
    </r>
    <r>
      <rPr>
        <b/>
        <sz val="11"/>
        <rFont val="Calibri Light"/>
        <family val="2"/>
      </rPr>
      <t>223571</t>
    </r>
  </si>
  <si>
    <t>Gestión Pública Territorial Local
Gestión Corporativa Institucional
Inspección, Vigilancia y Control
Planeación Institucional
Comunicación Estratégica
Servicio a la Ciudadanía</t>
  </si>
  <si>
    <t>11 de marzo de 2022</t>
  </si>
  <si>
    <t xml:space="preserve">Se corrige el responsable del reporte de las metas No. 13, 14 y 15. Se incluyen los procesos asociados a las metas transversales. </t>
  </si>
  <si>
    <t>31 de enero de 2022</t>
  </si>
  <si>
    <t>31 de marzo de 2022</t>
  </si>
  <si>
    <t>Se anticipa la programación de la meta transversal No. 4 de capacitación en el sistema de gestión, pasando del II trimestre al I trimestre.</t>
  </si>
  <si>
    <t>28 de abril de 2022</t>
  </si>
  <si>
    <t xml:space="preserve">No programada </t>
  </si>
  <si>
    <t>No programada para el I trimestre de 2022</t>
  </si>
  <si>
    <t>No programada para el I trimestre de 2022. 
En este periodo no se registran datos en razón a que la información oficial de avance en las metas del Plan de Desarrollo Local aún no es publicada por la SDP</t>
  </si>
  <si>
    <t>Reporte DGDL</t>
  </si>
  <si>
    <t>Reporte DGP</t>
  </si>
  <si>
    <t>La alcaldía local realizó el giro acumulado de $1.392.890.828 de los $7.918.614.765 del presupuesto comprometido constituido como obligaciones por pagar de la vigencia 2021. Se logró una ejecución del 17,59%.</t>
  </si>
  <si>
    <t>La alcaldía local realizó el giro acumulado de $35.473.875 del presupuesto comprometido por $6.700.011.664 constituido como obligaciones por pagar de la vigencia 2020 y anteriores, lo que representa una ejecución de la meta del 0,53%. Dada la baja ejecución alcanzada, se recomienda emprender acciones para mejorar los resultados.</t>
  </si>
  <si>
    <t xml:space="preserve">La alcaldía local ha comprometido $5.974.142.801 de los $22.947.102.000 constituidos como presupuesto de inversión directa de la vigencia. Se logró la ejecución del 26,03%, lo que representa un cumplimiento al 100% de lo programado para el periodo. </t>
  </si>
  <si>
    <t>La alcaldía local ha realizado del giro acumulado de $2.599.907.831 de los $22.947.102.000 constituidos como Presupuesto disponible de inversión directa de la vigencia, lo que representa una ejecución del 11,33%.</t>
  </si>
  <si>
    <t>La alcaldía local ha registrado 147 contratos en SIPSE Local, de los 147 contratos publicados en la plataforma SECOP I y II, lo que representa una ejecución de la meta del 100% para el periodo. Según el reporte de la DGDL, se presenta dificultades por registro errado en 24 contratos con enumeracion que no corresponde en el sistema y está en proceso de modificacion de base de datos.</t>
  </si>
  <si>
    <t>La alcaldía local tiene  123 contratos registrados en SIPSE Local en estado ejecución, de los 147 contratos registrados en SECOP en estado En ejecución o Firmado, lo que representa un nivel de ejecución del 83,67%. Según el reporte de la DGDL, se presentan dificultades por registro errado en 24 contratos con enumeración que no corresponde en el sistema. Esta en proceso de modificación de base de datos.</t>
  </si>
  <si>
    <t>La alcaldía local realizó 1351 impulsos procesales sobre las actuaciones de policía que se encuentran a cargo de las inspecciones de policía</t>
  </si>
  <si>
    <t>La alcaldía local terminó 34 actuaciones administrativas activas</t>
  </si>
  <si>
    <t xml:space="preserve">No programada para el I trimestre de 2022. </t>
  </si>
  <si>
    <t xml:space="preserve">La Alcaldía Local participó en la capacitación dada a los promotores de mejora, en que se trataron temas como planeación estratégica, control de documentos, riesgos, planes de mejora y otros mecanismos de planeación y control de la gestión. </t>
  </si>
  <si>
    <t>Presentación realizada y listado de asistencia TEAMS</t>
  </si>
  <si>
    <t>Reporte Subsecretaría de Gestión Institucional</t>
  </si>
  <si>
    <t>La alcaldía local atendió los 8  requerimientos ciudadanos recibidos de vigencias anteriores</t>
  </si>
  <si>
    <t>La alcaldía local atendió 149 de los 154 requerimientos ciudadanos recibidos de la vigencia 2022</t>
  </si>
  <si>
    <t>La alcaldía local terminó 12 actuaciones administrativas activas</t>
  </si>
  <si>
    <t>La alcaldía local profirió 268 fallos de fondo en primera instancia sobre las actuaciones de policía que se encuentran a cargo de las inspecciones de policía</t>
  </si>
  <si>
    <t>Reporte MIMEC</t>
  </si>
  <si>
    <t xml:space="preserve">La alcaldía local cuenta con 1 acción de mejora vencidas de las 7 acciones de mejora abiertas, lo que representa una ejecución de la meta del 85,71%. </t>
  </si>
  <si>
    <t>La alcaldía local cuenta con 1 acción de mejora vencidas de las 7 acciones de mejora abiertas</t>
  </si>
  <si>
    <t xml:space="preserve">De   fecha Enero 1 al 31 de 2.022. Al corte de este seguimiento se realizarón 22 operativos, los cuales se evidencian en Actas:                                                            #005: UPZ Pardo Rubio Cl 54A Kr 4/5 Prevencion Hurto: Est. Salvo Patria, Mesa Salvaje, Cafe de la Tinteria, Petunia Reposteria, M&amp;R Ingenieria,Burgos Contadores.                                                  #006: UPZ Chico Lago, Cll 90 #19 41, contenedores Cll 85.                                 #007: UPZ Pardo Rubio prevencion de hurto a establecimientos.          #008: #014:Kra 13 Cll 51/63 y Kra 7 Cll 41/63, acompañamiento registro y control de transeuntes y domiciliarios.       #015: Entorno Parque Hippies. percepcion de seguridad.                                              #20:  Monitoreo a Ciclo Via Dominical. 
De fecha Febrero 1 al 23 de 2.022. Al corte de este seguimiento se realizarón 15 operativos, los cuales se evidencian en Actas:                #023: Vendedores Informales Kr 13 Cll 55.                                               #024: por requerimiento de vehiculos mal parqueados Cll 81 Kr 8 y 9.                                                #028:  Registro, control y solicitud de antecedentes a Domiciliarios Kra 13 Cll 45/53.                                  #029: Sensibilizacion vendedor taller bicicletas Kra 7 Cll 51 15; Monitoreo Tunel y entorno parques U. Javeriana, Control domiciliarios  Kra 13 Cll 41/43.                           #030: IVC a habitantes de calle en aras de ofrecer ofertas institucionales.                             #031: Registro, control y solicitud antecedentes a personas en Parque Lourdes, Parque Hippis y Kra 13 Cll 57.                                                  #032: Por requerimiento tala de arboles Cll 85 Kra 21; verificacion por aglomeracion de domiciliarios  Kra 13 Cll 92/93 y suspension preventiva de actividad económica. #033: Registro, control y solicitud de antecedentes a personas Kra 13 Cll 61.                                                   #035: Registro, control y antecedentes a personas en Parque Lourdes.                                         #036: Registro, control y antecedentes a personas Parque Lourdes.                                         #038: Se aborda a vendedores informales Kra 13 Cll 13, para ofrecerles estar pendientes de programas relacionados con productividad en la Localidad.  Continuacion Audiencia Embajada Noruega.                                        #040: Registro, control y solicitud de antecedentes a personas.              #041: Registro, control y solicitud de antecedentes a personas en Parque Lordes.                                            #042: Sensibilizacion a vendedores informales por requerimiento Kra 13 Cll 54.                                              #045: Sensibilizacion y marcación de bicicletas en Cll 63 Kra 7.
De fecha Febrero 24 al 28 de 2.022. Al corte de este seguimiento se realizarón 16 operativos, los cuales fueron Actas:                                     #051: Sensibilización de extensión de la actividad económica en la Cll 41 dede Av. Caracas hasta Kra 7.         #053: IVC espacio público del Tunel de la Javeriana; Aglomeración de domiciliarios y vendedores informales en Carulla Cll 63 con Kra 7 con recuperacion de espacio público. #054: Sendero Peatonal Cll 65  kra 1, por invasion espacio público con muebles; Visita Parque Nogal por uso indebido del espacio ya que se encuentra un profesor privado dictando clases con cobro.             #055: Sensibilizacion a carrerteros Cll 72, 80/85  Kra 11/15 y Autopista. #057: Parque Nacional por solicitud del rector U. Javeriana, se observan jovenes consumiendo sustancias psicoactivas.                                     #062: Registro y control de celulares, verificación IMEI, Estacion Cll 45 Trasmilenio.                                  #063:IVC sobre parqueo en vía Cll 50 entre Kra 9 y 13.                               #064: Quebrada las Delicias, recuperación de 313 m2.                #065: Registro y control a personas con recuperación de un celular y judicialización de quien lo portaba. #066: Embellecimiento Plazoleta Cll 58 #13 38.                                         #067: Marcación de bicicletas Kra 13 Cll 61                                                   #068:  Recorrido para verifiación de problematica desde Cll 53 a Plazoleta Lourdes con Kra 7.                             #069: IVC recuperación espacio público de establecimientos de comercio.                                           #074: Recuperacion zona utilizada por vehiculos mal parqueados Cll 50 Kra 7/9.                                                     #075: Cll 100, Kra !5 sensibilizacion y manejo de residuos.                        #076: Jornada de marcación de bicicletas Kra 7 Cll 60. 
De  fecha Marzo 1 a Marzo 31. Al corte de este seguimiento se han realizado 28 operativos, segun actas:    077,078,079,080,082,083,084,087,088,090,091,092,093,094,096,097,098,099,101,102,103,106,107,108,            </t>
  </si>
  <si>
    <t xml:space="preserve">GET-IVC-F037 Formato técnico de visita y/o verificación - espacio público.
Acta de asistencia e informe del operativo
Registros operativos Alcaldía Local
</t>
  </si>
  <si>
    <t>De  fecha Enero 1 a Enero 31 de 2.022.  Al corte de este seguimiento se realizarón 24 operativos, los cuales se evidencian en Actas:                                                           #001: Kra 5 #55 19/29, presuntas humedades.                                             #002: Kra 5 #70 A 54, verificación documentación.                                       #003: Obra Kra 8 #91 08.                       #004: Comidas Rápidas LA AREPA, Cll 82 Kra 19 establecimiento sin documentación.                                       #005: IVC Nocturno Bares de Alto impacto;                                                    #006: Verificación documentación Sunrise Club, The Boss Sas, Miranda, Ibiza,                                 #007: Cll 96A #6 37, Obra sin valla de curaduria.                                                 #008: Transv. 1 Este #66-50, Obra con presunto incumplimiento de horarios. #009: Cll 96A #11 Este 55, sin verificacion de obras.                                                   #010: Kra 13 Este #96 30, daños reparados para evitar desprendimientos o afectaciones.                                             #011: Kr 13 # 96 20, sin ingreso al inmueble.                                                 #012: Kra 6 #53 05, construccion de muro en antejardin.                                           #013:  Verificación documentación ; Tierra Bomba, Salvador 1271, Carlota Bistro, Sanchez Cevicheria, Chamois y el Padrino Pub.                                                            #014: Visitas Parqueaderos; Kra 15 #93 07, Kra 16 #93 78, Cll 94 #12 55 Kra 15 #94 72. #015: Compraventas; Casa Comercial de la 53, Casa Comercial la Nueva Caracas, Casa Comercial la Esperanza, Casa Comercial la 57, Casa Comercial Karakas.                  #016: Kra 1 Este #78 63 Obra pendiente de enviar Licencia de Construcción.      #017: Transv. 5A Este, #99 B 74, por perturbación a la posesión de predio vecino.                                                       #018: Kra 13 #91 23 Piso 2, vereificación desmonte de casa en terraza común.   #019: Kra 14 #88 31, desprendimiento jardín vertical.                                          #020: Cll 90 #8 31 Ap 704, reparaciones locativas.                                                   #021: Cl 60 #9 08, Bar expendio de licores. #022: Kra 7 #66 44, Parqueadero Público, con actividad no permitida por el uso de suelo.                                                          #023: Cll 94 #11 A 94, restaurante Pizzeria, permirido uso de suelo.                          #024: Kra 9A #91 10, equipos de telecomunicaciones sobre cubierta del Edificio.
De fecha Febrero 1 al 23 de 2.022. Al corte de este seguimiento se realizarón 19 operativos que se evidencian en Actas, los cuales fueron:                                           #025: Cll 82 #12A 35, Obra con permiso de curaduria.           Transv. 2N 68 54 Ap. 701, verificacion cubierta sin posible acceso.                                                    Cll 61 A #13 A 11, se observa demolicion de dos predios sin valla informativa.                                   #026: Visita establecimientos para Prevención hurto; Olivia kim, Varietale, El Empanadazo, Duff, La Cerca, Sabores, Distrimédica j.c., Buñuelos &amp; Buñuelos, El Triunfo, Amigos desde 1929, Bar Donce Cris, La Vega Santandereana y la Base. #027: Establecimiento la Parrilla incumpliendo normas.                 #028: Visita establecimientos instalación Sello Seguro; El Día que me quieras, El Corral Gourmet, Hotel Zonas G, Il Forno, Cocolat &amp; More, Juan Valdez, D´amici, Teriyaki, Tres Cuatro Cinco, Estación Texaco, Castanyoles Four Season, Poke. #029: Identificación de riesgos sociales en establecimientos Zona Rosa.                                              #032: Cumplimiento establecimientos Art. 87 del Código de Policia; Terra, Chi2, Incognito, Get Down y el Mono Bandido.   #033: Kra 14 con 85 Incognito Bar, visita de inspección.                     #034: Sellamiento establecimiento Club Get Down por falta de Documentación.                           #035: Kra 12 #93 08, Mono Bandido, con documentación completa.     #037: Cl 57 # 9 27, Plazoleta de comidas, socialización de la Ley 1801 con compromiso de cumplimiento. Control Obra Cll 57 #8 24 cumplimiento normas.    #039: Kra 16A #85 92, Obra sin documentación.                                   #041: Cll 85 #14 05 La Bolera, sellamiento por falta documentación; Gastrobares: Astoria, El Salvador y Mapache Bar. #043: IVC Establecimientos Cll 41 Av. Caracas hasta kra 7, Soul Chiken, Almacén Anjor, La Nueva Calidad, Restaurante y Cafeteria Cárdenas, Colonial Pub Sas, Aaron Restaurante Bar, Buñuelos y Buñuelos, El Triunfo de la 41, Bar y Licores de la 41, Bar Donde Cris y La Base Sas.            #044: Control actividad económica; Cll 52 # 13 19, Kra 13 #52 A 32, Bicicletas, Clle 52 #13 13 y Cll 52 #13 15 Sopitas y Frijoladas.        #046: Cll 96 con Kra 11B, creacion Frente de Seguridad, Hotel Cosmo Insignia, Edificio 1Q, Tag Digital, Vepica, Café Brot, Restaurante Awala, Edificio Oficity, Cafe 18, Area 97, Chico 96, Edificio Hi-Tech, Parque 93 y Plaka Restaurante. #047: Parqueadero Social Parking, Cll 63 #9 A 43.#048: Suspensiín actividad.                                       #048: Cll 40/42 entre Kra 7 y kra 13; Cavani, Cazuela y Carbón, Copias el Garaje, Barra Café, Candy, Penas el Tunel, El Triangulo, Zarzamora, Papeleria El Circulo, El Javeriano Plotter, Papeleria El Americano, El Javeriano Papeleria, Soul Chiken, Oxxo y el Corral.                                      #049: Kra 2 Este #44 A 38, Transv. 3A #45 B 10 Este venta de licores, Transv. 3A #45 D 10.                      #052: Av. Caracas #55 14, #56 16, 60 82, 57 16 y 56 60.
De fecha Febrero 24 al 28 de 2.022. Al corte de este seguimiento se realizarón 12 operativos, los cuales se evidencian en Actas:                          #054: Cumplimiento a la 1801 Art. 87; Kra 8 #41 39, Kra 7 #45 95, Kra 8 #66 18, Cll 66 #11 17, Av Cll 82 #12 A 35. #055: Paga Diarios, Ac Caracas #57 18, Kra 13A #60 19 y Kra 13 A #60 31. #056: Control Actividad Económica, Cuernavaca, Katrina Bar Suspensión Actividad Económica, Restaurante Bar Lico Express, El Libanés y La Lico 1585. #057: Kra 7 #47 39; Parqueadero ilegal  al que se le realiza suspensión por 10 dias y comparendo.                         #058:  IVC a establecimientos de comercio de bicicletas Locoop Bikes, Bici Store y Ciclo Talle Café.            #059: Sellos seguros a los locales del Centro Comercial Unilago y visitas parqueaderos.                                   #060: Bongo House, Ruta 51 Bar, Ibiza Bar con suspension temporal.        #062: Cll 82 #12 A 35 denominado Culto, con cierre voluntario.           #063: IVC Av Caracas establecimientos de Compra y Venta de Ropa.               #064: Operativo Compraventas Av. Caracas Cll 51 a Cll 58.                    #065: Toma Av. Caracas, Desde Cll 50 hasta Cll 64.                                       #066: Av. Caracas entre Cll 51 y 61</t>
  </si>
  <si>
    <t xml:space="preserve">GET-IVC-F035 Acta de visita
GDI-GPD-F029 Evidencia de reunión 
Acta de asistencia e informe del operativo
Registros operativos Alcaldía Local
</t>
  </si>
  <si>
    <t>GDI-GPD-F029 Evidencia de reunión 
Acta de asistencia e informe del operativo
Registros operativos Alcaldía Local</t>
  </si>
  <si>
    <t>Se realizaron 83 operativos de inspección, vigilancia y control en materia de integridad del espacio público</t>
  </si>
  <si>
    <t xml:space="preserve">Se realizaron 96 operativos de inspección, vigilancia y control en materia de actividad económica </t>
  </si>
  <si>
    <t>Se realizaron 11 operativos de inspección, vigilancia y control para dar cumplimiento a los fallos de cerros orientales.</t>
  </si>
  <si>
    <t xml:space="preserve">De  fecha Enero 1 al 31 de 2.022.  Al corte de este seguimiento se realizarón 2 operativos, los cuales se evidencian en  Actas:                                                          #001: Monitoreo Poligono 90, Ocupacion Ilegal 19 con evidencia de construcción.                                                     #002:  Poligono 90, Ocupacion 17 presunta construcción en el Sector Paraiso.
De  fecha Febrero 1 a Febrero 23. Al corte de este seguimiento se realizarón 3 operativos, los cuales se evidencian en Actas:                                  #003: Transv.2 Este#78 76 por insistentes quejas cuidadanas; Poligono 238, identificado el RUPI 2313-34 y Siberia Rural, con construcciones detenidas.                   #004: Poligonos 90 y 91 e inspeección Transv. 2 Este #78-76 para verificar el desmonte de la construcción.                                  #005: Poligono 60,  construcciones ilegales en zona Bellavista sin ser selladas.  Poligono 61, construcción suspendida y construccion ilegal sin sellamiento.    </t>
  </si>
  <si>
    <t>Se realiza el cargue de 32 propuestas de iniciativas de presupuestos participativos completando el proceso</t>
  </si>
  <si>
    <t>Reporte de seguimiento SIPSE Local</t>
  </si>
  <si>
    <t xml:space="preserve">La alcaldía local realizó el giro acumulado de $35.473.875 del presupuesto comprometido por $6.700.011.664 constituido como obligaciones por pagar de la vigencia 2020 y anteriores, lo que representa una ejecución de la meta del 0,53%. </t>
  </si>
  <si>
    <t>La alcaldía local ha comprometido $5.974.142.801 de los $22.947.102.000 constituidos como presupuesto de inversión directa de la vigencia. Se logró una ejecución acumulada del 26,03%.</t>
  </si>
  <si>
    <t>La alcaldía local ha registrado 147 contratos en SIPSE Local, de los 147 contratos publicados en la plataforma SECOP I y II, lo que representa una ejecución acumulada del 25%</t>
  </si>
  <si>
    <t>La alcaldía local tiene  123 contratos registrados en SIPSE Local en estado ejecución, de los 147 contratos registrados en SECOP en estado En ejecución o Firmado, lo que representa un nivel de ejecución acumulada del 20,92%</t>
  </si>
  <si>
    <t>Se realiza el cargue de 32 propuestas de iniciativas de presupuestos participativos completando el proceso: La meta presenta una ejecución acumulada del 25%</t>
  </si>
  <si>
    <t>TOTAL METAS TRANSVERSALES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</si>
</sst>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scheme val="minor"/>
    </font>
    <font>
      <sz val="11"/>
      <color rgb="FF9C0006"/>
      <name val="Calibri"/>
      <family val="2"/>
      <scheme val="minor"/>
    </font>
    <font>
      <b/>
      <sz val="11"/>
      <color rgb="FF000000"/>
      <name val="Calibri Light"/>
      <family val="2"/>
    </font>
    <font>
      <sz val="11"/>
      <color rgb="FF000000"/>
      <name val="Calibri Light"/>
      <family val="2"/>
    </font>
    <font>
      <sz val="11"/>
      <color theme="1"/>
      <name val="Calibri Light"/>
      <family val="2"/>
      <scheme val="major"/>
    </font>
    <font>
      <sz val="9"/>
      <color rgb="FF323130"/>
      <name val="Segoe UI"/>
      <family val="2"/>
    </font>
    <font>
      <sz val="11"/>
      <name val="Calibri Light"/>
      <family val="2"/>
    </font>
    <font>
      <b/>
      <sz val="11"/>
      <name val="Calibri Light"/>
      <family val="2"/>
    </font>
    <font>
      <sz val="11"/>
      <color theme="1"/>
      <name val="Calibri Light"/>
      <family val="2"/>
    </font>
    <font>
      <b/>
      <sz val="11"/>
      <color theme="1"/>
      <name val="Calibri Light"/>
      <family val="2"/>
    </font>
    <font>
      <b/>
      <sz val="11"/>
      <color theme="1"/>
      <name val="Calibri Light"/>
      <family val="1"/>
      <scheme val="major"/>
    </font>
    <font>
      <sz val="11"/>
      <name val="Calibri Light"/>
      <family val="2"/>
      <scheme val="major"/>
    </font>
    <font>
      <b/>
      <sz val="11"/>
      <color indexed="8"/>
      <name val="Calibri Light"/>
      <family val="2"/>
    </font>
    <font>
      <sz val="11"/>
      <color indexed="8"/>
      <name val="Calibri Light"/>
      <family val="2"/>
    </font>
    <font>
      <sz val="11"/>
      <name val="Calibri"/>
      <family val="2"/>
      <scheme val="minor"/>
    </font>
    <font>
      <b/>
      <sz val="12"/>
      <color rgb="FF000000"/>
      <name val="Calibri Light"/>
      <family val="2"/>
    </font>
    <font>
      <sz val="11"/>
      <color rgb="FF0070C0"/>
      <name val="Calibri Light"/>
      <family val="2"/>
      <scheme val="major"/>
    </font>
    <font>
      <sz val="11"/>
      <color rgb="FF0070C0"/>
      <name val="Calibri Light"/>
      <family val="2"/>
    </font>
    <font>
      <sz val="11"/>
      <color theme="4"/>
      <name val="Calibri Light"/>
      <family val="2"/>
    </font>
    <font>
      <b/>
      <sz val="12"/>
      <color rgb="FF0070C0"/>
      <name val="Calibri Light"/>
      <family val="2"/>
      <scheme val="major"/>
    </font>
    <font>
      <b/>
      <sz val="14"/>
      <color theme="1"/>
      <name val="Calibri Light"/>
      <family val="2"/>
      <scheme val="major"/>
    </font>
    <font>
      <b/>
      <sz val="12"/>
      <color rgb="FF0070C0"/>
      <name val="Calibri Light"/>
      <family val="2"/>
    </font>
    <font>
      <b/>
      <sz val="14"/>
      <color rgb="FF000000"/>
      <name val="Calibri Light"/>
      <family val="2"/>
    </font>
    <font>
      <sz val="14"/>
      <color rgb="FF000000"/>
      <name val="Calibri Light"/>
      <family val="2"/>
    </font>
    <font>
      <b/>
      <sz val="11"/>
      <color theme="1"/>
      <name val="Calibri Light"/>
      <family val="2"/>
      <scheme val="major"/>
    </font>
    <font>
      <sz val="12"/>
      <color rgb="FF000000"/>
      <name val="Calibri Light"/>
      <family val="2"/>
    </font>
    <font>
      <sz val="12"/>
      <color rgb="FF0070C0"/>
      <name val="Calibri Light"/>
      <family val="2"/>
    </font>
  </fonts>
  <fills count="12">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2CC"/>
        <bgColor rgb="FF000000"/>
      </patternFill>
    </fill>
    <fill>
      <patternFill patternType="solid">
        <fgColor theme="7" tint="0.59999389629810485"/>
        <bgColor rgb="FF000000"/>
      </patternFill>
    </fill>
    <fill>
      <patternFill patternType="solid">
        <fgColor theme="7" tint="0.79998168889431442"/>
        <bgColor rgb="FF000000"/>
      </patternFill>
    </fill>
    <fill>
      <patternFill patternType="solid">
        <fgColor rgb="FFB4C6E7"/>
        <bgColor rgb="FF000000"/>
      </patternFill>
    </fill>
    <fill>
      <patternFill patternType="solid">
        <fgColor theme="4" tint="0.39997558519241921"/>
        <bgColor rgb="FF000000"/>
      </patternFill>
    </fill>
    <fill>
      <patternFill patternType="solid">
        <fgColor theme="4" tint="0.59999389629810485"/>
        <bgColor rgb="FF000000"/>
      </patternFill>
    </fill>
    <fill>
      <patternFill patternType="solid">
        <fgColor rgb="FFC6E0B4"/>
        <bgColor rgb="FF000000"/>
      </patternFill>
    </fill>
    <fill>
      <patternFill patternType="solid">
        <fgColor rgb="FFFFE699"/>
        <bgColor rgb="FF000000"/>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319">
    <xf numFmtId="0" fontId="0" fillId="0" borderId="0" xfId="0"/>
    <xf numFmtId="0" fontId="4" fillId="0" borderId="0" xfId="0" applyFont="1" applyAlignment="1">
      <alignment wrapText="1"/>
    </xf>
    <xf numFmtId="0" fontId="5" fillId="0" borderId="0" xfId="0" applyFont="1" applyAlignment="1">
      <alignment wrapText="1"/>
    </xf>
    <xf numFmtId="0" fontId="5" fillId="0" borderId="0" xfId="0" applyFont="1" applyAlignment="1">
      <alignment vertical="center" wrapText="1"/>
    </xf>
    <xf numFmtId="0" fontId="4" fillId="0" borderId="0" xfId="0" applyFont="1" applyAlignment="1">
      <alignment vertical="center" wrapText="1"/>
    </xf>
    <xf numFmtId="0" fontId="6" fillId="0" borderId="0" xfId="0" applyFont="1"/>
    <xf numFmtId="0" fontId="3" fillId="4" borderId="12" xfId="0" applyFont="1" applyFill="1" applyBorder="1" applyAlignment="1">
      <alignment horizontal="center" wrapText="1"/>
    </xf>
    <xf numFmtId="0" fontId="4" fillId="0" borderId="12" xfId="0" applyFont="1" applyBorder="1" applyAlignment="1">
      <alignment horizontal="center" wrapText="1"/>
    </xf>
    <xf numFmtId="0" fontId="4" fillId="0" borderId="24" xfId="0" applyFont="1" applyBorder="1" applyAlignment="1">
      <alignment wrapText="1"/>
    </xf>
    <xf numFmtId="0" fontId="5" fillId="0" borderId="0" xfId="0" applyFont="1" applyAlignment="1">
      <alignment horizontal="left" vertical="top"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9" borderId="34" xfId="0"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38" xfId="0" applyFont="1" applyFill="1" applyBorder="1" applyAlignment="1">
      <alignment horizontal="center" vertical="center" wrapText="1"/>
    </xf>
    <xf numFmtId="0" fontId="3" fillId="10" borderId="37"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38" xfId="0" applyFont="1" applyFill="1" applyBorder="1" applyAlignment="1">
      <alignment horizontal="center" vertical="center" wrapText="1"/>
    </xf>
    <xf numFmtId="0" fontId="16" fillId="0" borderId="24" xfId="0" applyFont="1" applyBorder="1" applyAlignment="1">
      <alignment wrapText="1"/>
    </xf>
    <xf numFmtId="0" fontId="17" fillId="0" borderId="0" xfId="0" applyFont="1" applyAlignment="1">
      <alignment wrapText="1"/>
    </xf>
    <xf numFmtId="0" fontId="18" fillId="0" borderId="31" xfId="0" applyFont="1" applyBorder="1" applyAlignment="1">
      <alignment horizontal="center" vertical="center" wrapText="1"/>
    </xf>
    <xf numFmtId="0" fontId="18" fillId="0" borderId="31" xfId="0" applyFont="1" applyBorder="1" applyAlignment="1">
      <alignment horizontal="left" vertical="center" wrapText="1"/>
    </xf>
    <xf numFmtId="0" fontId="19" fillId="0" borderId="12"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42" xfId="0" applyFont="1" applyBorder="1" applyAlignment="1">
      <alignment horizontal="left" vertical="center" wrapText="1"/>
    </xf>
    <xf numFmtId="0" fontId="18" fillId="0" borderId="8" xfId="0" applyFont="1" applyBorder="1" applyAlignment="1">
      <alignment horizontal="left" vertical="center" wrapText="1"/>
    </xf>
    <xf numFmtId="0" fontId="18" fillId="0" borderId="6" xfId="0" applyFont="1" applyBorder="1" applyAlignment="1">
      <alignment horizontal="left" vertical="center" wrapText="1"/>
    </xf>
    <xf numFmtId="0" fontId="18" fillId="0" borderId="32" xfId="0" applyFont="1" applyBorder="1" applyAlignment="1">
      <alignment horizontal="left" vertical="center" wrapText="1"/>
    </xf>
    <xf numFmtId="0" fontId="18" fillId="0" borderId="3" xfId="0" applyFont="1" applyBorder="1" applyAlignment="1">
      <alignment horizontal="center" vertical="center" wrapText="1"/>
    </xf>
    <xf numFmtId="0" fontId="18" fillId="0" borderId="51" xfId="0" applyFont="1" applyBorder="1" applyAlignment="1">
      <alignment horizontal="center" vertical="center" wrapText="1"/>
    </xf>
    <xf numFmtId="0" fontId="20" fillId="0" borderId="0" xfId="0" applyFont="1" applyAlignment="1">
      <alignment wrapText="1"/>
    </xf>
    <xf numFmtId="0" fontId="18" fillId="0" borderId="12"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41" xfId="0" applyFont="1" applyBorder="1" applyAlignment="1">
      <alignment horizontal="left" vertical="center" wrapText="1"/>
    </xf>
    <xf numFmtId="0" fontId="18" fillId="0" borderId="11" xfId="0" applyFont="1" applyBorder="1" applyAlignment="1">
      <alignment horizontal="left" vertical="center" wrapText="1"/>
    </xf>
    <xf numFmtId="0" fontId="21" fillId="0" borderId="0" xfId="0" applyFont="1" applyAlignment="1">
      <alignment wrapText="1"/>
    </xf>
    <xf numFmtId="0" fontId="18" fillId="0" borderId="38" xfId="0" applyFont="1" applyBorder="1" applyAlignment="1">
      <alignment horizontal="left" vertical="center" wrapText="1"/>
    </xf>
    <xf numFmtId="9" fontId="22" fillId="4" borderId="49" xfId="0" applyNumberFormat="1" applyFont="1" applyFill="1" applyBorder="1" applyAlignment="1">
      <alignment horizontal="center" wrapText="1"/>
    </xf>
    <xf numFmtId="0" fontId="22" fillId="0" borderId="24" xfId="0" applyFont="1" applyBorder="1" applyAlignment="1">
      <alignment wrapText="1"/>
    </xf>
    <xf numFmtId="9" fontId="23" fillId="11" borderId="45" xfId="1" applyFont="1" applyFill="1" applyBorder="1" applyAlignment="1">
      <alignment horizontal="center" vertical="center" wrapText="1"/>
    </xf>
    <xf numFmtId="0" fontId="23" fillId="0" borderId="24" xfId="0" applyFont="1" applyBorder="1" applyAlignment="1">
      <alignment vertical="center" wrapText="1"/>
    </xf>
    <xf numFmtId="0" fontId="4" fillId="0" borderId="0" xfId="0" applyFont="1" applyAlignment="1">
      <alignment horizontal="center" wrapText="1"/>
    </xf>
    <xf numFmtId="2" fontId="4" fillId="0" borderId="0" xfId="0" applyNumberFormat="1" applyFont="1" applyAlignment="1">
      <alignment wrapText="1"/>
    </xf>
    <xf numFmtId="0" fontId="16" fillId="4" borderId="47" xfId="0" applyFont="1" applyFill="1" applyBorder="1" applyAlignment="1">
      <alignment wrapText="1"/>
    </xf>
    <xf numFmtId="0" fontId="16" fillId="4" borderId="45" xfId="0" applyFont="1" applyFill="1" applyBorder="1" applyAlignment="1">
      <alignment wrapText="1"/>
    </xf>
    <xf numFmtId="0" fontId="16" fillId="4" borderId="48" xfId="0" applyFont="1" applyFill="1" applyBorder="1" applyAlignment="1">
      <alignment wrapText="1"/>
    </xf>
    <xf numFmtId="0" fontId="23" fillId="0" borderId="13" xfId="0" applyFont="1" applyBorder="1" applyAlignment="1">
      <alignment wrapText="1"/>
    </xf>
    <xf numFmtId="0" fontId="23" fillId="0" borderId="17" xfId="0" applyFont="1" applyBorder="1" applyAlignment="1">
      <alignment wrapText="1"/>
    </xf>
    <xf numFmtId="0" fontId="23" fillId="0" borderId="19" xfId="0" applyFont="1" applyBorder="1" applyAlignment="1">
      <alignment wrapText="1"/>
    </xf>
    <xf numFmtId="0" fontId="22" fillId="4" borderId="47" xfId="0" applyFont="1" applyFill="1" applyBorder="1" applyAlignment="1">
      <alignment wrapText="1"/>
    </xf>
    <xf numFmtId="0" fontId="22" fillId="4" borderId="45" xfId="0" applyFont="1" applyFill="1" applyBorder="1" applyAlignment="1">
      <alignment wrapText="1"/>
    </xf>
    <xf numFmtId="0" fontId="22" fillId="4" borderId="48" xfId="0" applyFont="1" applyFill="1" applyBorder="1" applyAlignment="1">
      <alignment wrapText="1"/>
    </xf>
    <xf numFmtId="0" fontId="4" fillId="3" borderId="40" xfId="0" applyFont="1" applyFill="1" applyBorder="1" applyAlignment="1">
      <alignment horizontal="center" vertical="center" wrapText="1"/>
    </xf>
    <xf numFmtId="0" fontId="4" fillId="3" borderId="31" xfId="0" applyFont="1" applyFill="1" applyBorder="1" applyAlignment="1">
      <alignment horizontal="left" vertical="center" wrapText="1"/>
    </xf>
    <xf numFmtId="9" fontId="4" fillId="3" borderId="31" xfId="0" applyNumberFormat="1" applyFont="1" applyFill="1" applyBorder="1" applyAlignment="1">
      <alignment horizontal="center" vertical="center" wrapText="1"/>
    </xf>
    <xf numFmtId="0" fontId="4" fillId="3" borderId="31" xfId="0" applyFont="1" applyFill="1" applyBorder="1" applyAlignment="1">
      <alignment horizontal="center" vertical="center" wrapText="1"/>
    </xf>
    <xf numFmtId="0" fontId="7" fillId="3" borderId="12"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2" xfId="0" applyFont="1" applyFill="1" applyBorder="1" applyAlignment="1">
      <alignment horizontal="left" vertical="center" wrapText="1"/>
    </xf>
    <xf numFmtId="10" fontId="4" fillId="3" borderId="12" xfId="0" applyNumberFormat="1" applyFont="1" applyFill="1" applyBorder="1" applyAlignment="1">
      <alignment horizontal="center" vertical="center" wrapText="1"/>
    </xf>
    <xf numFmtId="9" fontId="4" fillId="3" borderId="12" xfId="1" applyFont="1" applyFill="1" applyBorder="1" applyAlignment="1">
      <alignment horizontal="center" vertical="center" wrapText="1"/>
    </xf>
    <xf numFmtId="0" fontId="4" fillId="3" borderId="4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42" xfId="0" applyFont="1" applyFill="1" applyBorder="1" applyAlignment="1">
      <alignment horizontal="left" vertical="center" wrapText="1"/>
    </xf>
    <xf numFmtId="9" fontId="4" fillId="3" borderId="8" xfId="0" applyNumberFormat="1" applyFont="1" applyFill="1" applyBorder="1" applyAlignment="1">
      <alignment horizontal="center" vertical="center" wrapText="1"/>
    </xf>
    <xf numFmtId="9" fontId="4" fillId="3" borderId="31" xfId="1"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24" xfId="0" applyFont="1" applyFill="1" applyBorder="1" applyAlignment="1">
      <alignment horizontal="left" vertical="top" wrapText="1"/>
    </xf>
    <xf numFmtId="0" fontId="5" fillId="3" borderId="0" xfId="0" applyFont="1" applyFill="1" applyAlignment="1">
      <alignment horizontal="left" vertical="top" wrapText="1"/>
    </xf>
    <xf numFmtId="0" fontId="4" fillId="3" borderId="43" xfId="0" applyFont="1" applyFill="1" applyBorder="1" applyAlignment="1">
      <alignment horizontal="center" vertical="center" wrapText="1"/>
    </xf>
    <xf numFmtId="0" fontId="9" fillId="3" borderId="12" xfId="0" applyFont="1" applyFill="1" applyBorder="1" applyAlignment="1" applyProtection="1">
      <alignment horizontal="left" vertical="center" wrapText="1"/>
      <protection hidden="1"/>
    </xf>
    <xf numFmtId="9" fontId="9" fillId="3" borderId="12" xfId="0" applyNumberFormat="1" applyFont="1" applyFill="1" applyBorder="1" applyAlignment="1" applyProtection="1">
      <alignment horizontal="center" vertical="center" wrapText="1"/>
      <protection hidden="1"/>
    </xf>
    <xf numFmtId="0" fontId="9" fillId="3" borderId="12" xfId="0" applyFont="1" applyFill="1" applyBorder="1" applyAlignment="1" applyProtection="1">
      <alignment horizontal="center" vertical="center" wrapText="1"/>
      <protection hidden="1"/>
    </xf>
    <xf numFmtId="9" fontId="9" fillId="3" borderId="12" xfId="0" applyNumberFormat="1" applyFont="1" applyFill="1" applyBorder="1" applyAlignment="1">
      <alignment horizontal="center" vertical="center" wrapText="1"/>
    </xf>
    <xf numFmtId="9" fontId="9" fillId="3" borderId="12" xfId="1" applyFont="1" applyFill="1" applyBorder="1" applyAlignment="1">
      <alignment horizontal="center" vertical="center" wrapText="1"/>
    </xf>
    <xf numFmtId="9" fontId="4" fillId="3" borderId="12" xfId="0" applyNumberFormat="1" applyFont="1" applyFill="1" applyBorder="1" applyAlignment="1">
      <alignment horizontal="center" vertical="center" wrapText="1"/>
    </xf>
    <xf numFmtId="0" fontId="9" fillId="3" borderId="41" xfId="0" applyFont="1" applyFill="1" applyBorder="1" applyAlignment="1" applyProtection="1">
      <alignment horizontal="left" vertical="center" wrapText="1"/>
      <protection hidden="1"/>
    </xf>
    <xf numFmtId="0" fontId="9" fillId="3" borderId="11" xfId="0" applyFont="1" applyFill="1" applyBorder="1" applyAlignment="1" applyProtection="1">
      <alignment horizontal="left" vertical="center" wrapText="1"/>
      <protection hidden="1"/>
    </xf>
    <xf numFmtId="0" fontId="9" fillId="3" borderId="12" xfId="0" applyFont="1" applyFill="1" applyBorder="1" applyAlignment="1">
      <alignment horizontal="left" vertical="center" wrapText="1"/>
    </xf>
    <xf numFmtId="0" fontId="4" fillId="3" borderId="41" xfId="0" applyFont="1" applyFill="1" applyBorder="1" applyAlignment="1">
      <alignment horizontal="center" vertical="center" wrapText="1"/>
    </xf>
    <xf numFmtId="10" fontId="9" fillId="3" borderId="12" xfId="0" applyNumberFormat="1" applyFont="1" applyFill="1" applyBorder="1" applyAlignment="1" applyProtection="1">
      <alignment horizontal="center" vertical="center" wrapText="1"/>
      <protection hidden="1"/>
    </xf>
    <xf numFmtId="0" fontId="7" fillId="3" borderId="41" xfId="0" applyFont="1" applyFill="1" applyBorder="1" applyAlignment="1" applyProtection="1">
      <alignment horizontal="left" vertical="center" wrapText="1"/>
      <protection hidden="1"/>
    </xf>
    <xf numFmtId="0" fontId="7" fillId="3" borderId="12" xfId="0" applyFont="1" applyFill="1" applyBorder="1" applyAlignment="1" applyProtection="1">
      <alignment horizontal="left" vertical="center" wrapText="1"/>
      <protection hidden="1"/>
    </xf>
    <xf numFmtId="0" fontId="7" fillId="3" borderId="11"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center" vertical="center" wrapText="1"/>
      <protection hidden="1"/>
    </xf>
    <xf numFmtId="1" fontId="4" fillId="3" borderId="12" xfId="0" applyNumberFormat="1" applyFont="1" applyFill="1" applyBorder="1" applyAlignment="1">
      <alignment horizontal="center" vertical="center" wrapText="1"/>
    </xf>
    <xf numFmtId="0" fontId="5" fillId="3" borderId="41" xfId="0" applyFont="1" applyFill="1" applyBorder="1" applyAlignment="1" applyProtection="1">
      <alignment horizontal="left" vertical="center" wrapText="1"/>
      <protection hidden="1"/>
    </xf>
    <xf numFmtId="0" fontId="12" fillId="3" borderId="11" xfId="0" applyFont="1" applyFill="1" applyBorder="1" applyAlignment="1" applyProtection="1">
      <alignment horizontal="left" vertical="center" wrapText="1"/>
      <protection hidden="1"/>
    </xf>
    <xf numFmtId="0" fontId="5" fillId="3" borderId="12" xfId="0" applyFont="1" applyFill="1" applyBorder="1" applyAlignment="1">
      <alignment horizontal="left" vertical="center" wrapText="1"/>
    </xf>
    <xf numFmtId="0" fontId="12" fillId="3" borderId="41" xfId="0" applyFont="1" applyFill="1" applyBorder="1" applyAlignment="1" applyProtection="1">
      <alignment horizontal="left" vertical="center" wrapText="1"/>
      <protection hidden="1"/>
    </xf>
    <xf numFmtId="1" fontId="4" fillId="3" borderId="8" xfId="0" applyNumberFormat="1" applyFont="1" applyFill="1" applyBorder="1" applyAlignment="1">
      <alignment horizontal="center" vertical="center" wrapText="1"/>
    </xf>
    <xf numFmtId="0" fontId="15" fillId="3" borderId="11" xfId="2" applyFont="1" applyFill="1" applyBorder="1" applyAlignment="1" applyProtection="1">
      <alignment horizontal="left" vertical="center" wrapText="1"/>
      <protection hidden="1"/>
    </xf>
    <xf numFmtId="0" fontId="5" fillId="3" borderId="41" xfId="0" applyFont="1" applyFill="1" applyBorder="1" applyAlignment="1">
      <alignment horizontal="left" vertical="center" wrapText="1"/>
    </xf>
    <xf numFmtId="9" fontId="18" fillId="0" borderId="31" xfId="0" applyNumberFormat="1" applyFont="1" applyBorder="1" applyAlignment="1">
      <alignment horizontal="left" vertical="center" wrapText="1"/>
    </xf>
    <xf numFmtId="9" fontId="18" fillId="0" borderId="50" xfId="1" applyFont="1" applyBorder="1" applyAlignment="1">
      <alignment horizontal="center" vertical="center" wrapText="1"/>
    </xf>
    <xf numFmtId="9" fontId="18" fillId="0" borderId="1" xfId="1" applyFont="1" applyBorder="1" applyAlignment="1">
      <alignment horizontal="center" vertical="center" wrapText="1"/>
    </xf>
    <xf numFmtId="0" fontId="18" fillId="0" borderId="51" xfId="0" applyFont="1" applyBorder="1" applyAlignment="1">
      <alignment horizontal="left" vertical="center" wrapText="1"/>
    </xf>
    <xf numFmtId="9" fontId="18" fillId="0" borderId="3" xfId="0" applyNumberFormat="1" applyFont="1" applyBorder="1" applyAlignment="1">
      <alignment horizontal="center" vertical="center" wrapText="1"/>
    </xf>
    <xf numFmtId="164" fontId="18" fillId="0" borderId="3" xfId="1" applyNumberFormat="1" applyFont="1" applyBorder="1" applyAlignment="1">
      <alignment horizontal="center" vertical="center" wrapText="1"/>
    </xf>
    <xf numFmtId="9" fontId="18" fillId="0" borderId="3" xfId="1" applyFont="1" applyBorder="1" applyAlignment="1">
      <alignment horizontal="center" vertical="center" wrapText="1"/>
    </xf>
    <xf numFmtId="0" fontId="4" fillId="0" borderId="0" xfId="0" applyFont="1" applyAlignment="1">
      <alignment wrapText="1"/>
    </xf>
    <xf numFmtId="0" fontId="4" fillId="0" borderId="12" xfId="0" applyFont="1" applyBorder="1" applyAlignment="1">
      <alignment horizontal="center" vertical="center" wrapText="1"/>
    </xf>
    <xf numFmtId="0" fontId="4" fillId="0" borderId="0" xfId="0" applyFont="1" applyAlignment="1">
      <alignment wrapText="1"/>
    </xf>
    <xf numFmtId="9" fontId="4" fillId="3" borderId="40" xfId="0" applyNumberFormat="1" applyFont="1" applyFill="1" applyBorder="1" applyAlignment="1">
      <alignment horizontal="center" vertical="center" wrapText="1"/>
    </xf>
    <xf numFmtId="1" fontId="4" fillId="3" borderId="40" xfId="1" applyNumberFormat="1" applyFont="1" applyFill="1" applyBorder="1" applyAlignment="1">
      <alignment horizontal="center" vertical="center" wrapText="1"/>
    </xf>
    <xf numFmtId="1" fontId="4" fillId="3" borderId="31" xfId="1" applyNumberFormat="1" applyFont="1" applyFill="1" applyBorder="1" applyAlignment="1">
      <alignment horizontal="center" vertical="center" wrapText="1"/>
    </xf>
    <xf numFmtId="9" fontId="26" fillId="4" borderId="49" xfId="0" applyNumberFormat="1" applyFont="1" applyFill="1" applyBorder="1" applyAlignment="1">
      <alignment horizontal="center" wrapText="1"/>
    </xf>
    <xf numFmtId="9" fontId="18" fillId="0" borderId="50" xfId="0" applyNumberFormat="1" applyFont="1" applyBorder="1" applyAlignment="1">
      <alignment horizontal="center" vertical="center"/>
    </xf>
    <xf numFmtId="0" fontId="24" fillId="11" borderId="39" xfId="0" applyFont="1" applyFill="1" applyBorder="1" applyAlignment="1">
      <alignment vertical="center" wrapText="1"/>
    </xf>
    <xf numFmtId="9" fontId="4" fillId="3" borderId="31" xfId="1" applyFont="1" applyFill="1" applyBorder="1" applyAlignment="1">
      <alignment horizontal="justify" vertical="center" wrapText="1"/>
    </xf>
    <xf numFmtId="10" fontId="4" fillId="3" borderId="12" xfId="1" applyNumberFormat="1" applyFont="1" applyFill="1" applyBorder="1" applyAlignment="1">
      <alignment horizontal="center" vertical="center" wrapText="1"/>
    </xf>
    <xf numFmtId="10" fontId="4" fillId="3" borderId="31" xfId="0" applyNumberFormat="1" applyFont="1" applyFill="1" applyBorder="1" applyAlignment="1">
      <alignment horizontal="center" vertical="center" wrapText="1"/>
    </xf>
    <xf numFmtId="10" fontId="4" fillId="3" borderId="31" xfId="1" applyNumberFormat="1" applyFont="1" applyFill="1" applyBorder="1" applyAlignment="1">
      <alignment horizontal="center" vertical="center" wrapText="1"/>
    </xf>
    <xf numFmtId="10" fontId="16" fillId="4" borderId="49" xfId="1" applyNumberFormat="1" applyFont="1" applyFill="1" applyBorder="1" applyAlignment="1">
      <alignment horizontal="center" wrapText="1"/>
    </xf>
    <xf numFmtId="10" fontId="22" fillId="4" borderId="49" xfId="1" applyNumberFormat="1" applyFont="1" applyFill="1" applyBorder="1" applyAlignment="1">
      <alignment horizontal="center" wrapText="1"/>
    </xf>
    <xf numFmtId="10" fontId="23" fillId="11" borderId="45" xfId="1" applyNumberFormat="1" applyFont="1" applyFill="1" applyBorder="1" applyAlignment="1">
      <alignment horizontal="center" vertical="center" wrapText="1"/>
    </xf>
    <xf numFmtId="1" fontId="4" fillId="3" borderId="12" xfId="1" applyNumberFormat="1" applyFont="1" applyFill="1" applyBorder="1" applyAlignment="1">
      <alignment horizontal="center" vertical="center" wrapText="1"/>
    </xf>
    <xf numFmtId="0" fontId="18" fillId="0" borderId="50" xfId="0" applyFont="1" applyBorder="1" applyAlignment="1">
      <alignment horizontal="justify" vertical="center" wrapText="1"/>
    </xf>
    <xf numFmtId="0" fontId="18" fillId="0" borderId="51" xfId="0" applyFont="1" applyBorder="1" applyAlignment="1">
      <alignment horizontal="justify" vertical="center" wrapText="1"/>
    </xf>
    <xf numFmtId="9" fontId="18" fillId="0" borderId="50" xfId="0" applyNumberFormat="1" applyFont="1" applyBorder="1" applyAlignment="1">
      <alignment horizontal="center" vertical="center" wrapText="1"/>
    </xf>
    <xf numFmtId="10" fontId="18" fillId="0" borderId="50" xfId="1" applyNumberFormat="1" applyFont="1" applyBorder="1" applyAlignment="1">
      <alignment horizontal="center" vertical="center" wrapText="1"/>
    </xf>
    <xf numFmtId="0" fontId="3" fillId="4" borderId="9" xfId="0" applyFont="1" applyFill="1" applyBorder="1" applyAlignment="1">
      <alignment horizontal="center" wrapText="1"/>
    </xf>
    <xf numFmtId="0" fontId="3" fillId="4" borderId="11" xfId="0" applyFont="1" applyFill="1" applyBorder="1" applyAlignment="1">
      <alignment horizont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wrapText="1"/>
    </xf>
    <xf numFmtId="0" fontId="4" fillId="0" borderId="11" xfId="0" applyFont="1" applyBorder="1" applyAlignment="1">
      <alignment horizontal="center" wrapText="1"/>
    </xf>
    <xf numFmtId="0" fontId="4" fillId="0" borderId="0" xfId="0" applyFont="1" applyAlignment="1">
      <alignment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4" fillId="0" borderId="4" xfId="0" applyFont="1" applyBorder="1" applyAlignment="1">
      <alignment wrapText="1"/>
    </xf>
    <xf numFmtId="0" fontId="3"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0" xfId="0" applyFont="1" applyFill="1" applyBorder="1" applyAlignment="1">
      <alignment horizont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33" xfId="0" applyFont="1" applyFill="1" applyBorder="1" applyAlignment="1">
      <alignment horizontal="center" vertical="center" wrapText="1"/>
    </xf>
    <xf numFmtId="0" fontId="16" fillId="4" borderId="44" xfId="0" applyFont="1" applyFill="1" applyBorder="1" applyAlignment="1">
      <alignment horizontal="center" vertical="center"/>
    </xf>
    <xf numFmtId="0" fontId="16" fillId="4" borderId="45" xfId="0" applyFont="1" applyFill="1" applyBorder="1" applyAlignment="1">
      <alignment horizontal="center" vertical="center"/>
    </xf>
    <xf numFmtId="0" fontId="16" fillId="4" borderId="46" xfId="0" applyFont="1" applyFill="1" applyBorder="1" applyAlignment="1">
      <alignment horizontal="center" vertical="center"/>
    </xf>
    <xf numFmtId="0" fontId="26" fillId="4" borderId="45" xfId="0" applyFont="1" applyFill="1" applyBorder="1" applyAlignment="1">
      <alignment horizontal="center" wrapText="1"/>
    </xf>
    <xf numFmtId="0" fontId="26" fillId="4" borderId="46" xfId="0" applyFont="1" applyFill="1" applyBorder="1" applyAlignment="1">
      <alignment horizontal="center" wrapText="1"/>
    </xf>
    <xf numFmtId="0" fontId="26" fillId="4" borderId="47" xfId="0" applyFont="1" applyFill="1" applyBorder="1" applyAlignment="1">
      <alignment horizontal="center" wrapText="1"/>
    </xf>
    <xf numFmtId="0" fontId="26" fillId="4" borderId="48" xfId="0" applyFont="1" applyFill="1" applyBorder="1" applyAlignment="1">
      <alignment horizontal="center" wrapText="1"/>
    </xf>
    <xf numFmtId="0" fontId="26" fillId="4" borderId="44" xfId="0" applyFont="1" applyFill="1" applyBorder="1" applyAlignment="1">
      <alignment horizontal="center" wrapText="1"/>
    </xf>
    <xf numFmtId="1" fontId="26" fillId="4" borderId="44" xfId="0" applyNumberFormat="1" applyFont="1" applyFill="1" applyBorder="1" applyAlignment="1">
      <alignment horizontal="center" wrapText="1"/>
    </xf>
    <xf numFmtId="1" fontId="26" fillId="4" borderId="46" xfId="0" applyNumberFormat="1" applyFont="1" applyFill="1" applyBorder="1" applyAlignment="1">
      <alignment horizontal="center" wrapText="1"/>
    </xf>
    <xf numFmtId="0" fontId="3" fillId="6" borderId="13"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23" fillId="11" borderId="44" xfId="0" applyFont="1" applyFill="1" applyBorder="1" applyAlignment="1">
      <alignment horizontal="center" wrapText="1"/>
    </xf>
    <xf numFmtId="0" fontId="23" fillId="11" borderId="45" xfId="0" applyFont="1" applyFill="1" applyBorder="1" applyAlignment="1">
      <alignment horizontal="center" wrapText="1"/>
    </xf>
    <xf numFmtId="0" fontId="23" fillId="11" borderId="46" xfId="0" applyFont="1" applyFill="1" applyBorder="1" applyAlignment="1">
      <alignment horizontal="center" wrapText="1"/>
    </xf>
    <xf numFmtId="0" fontId="24" fillId="11" borderId="44" xfId="0" applyFont="1" applyFill="1" applyBorder="1" applyAlignment="1">
      <alignment horizontal="center" vertical="center" wrapText="1"/>
    </xf>
    <xf numFmtId="0" fontId="24" fillId="11" borderId="46" xfId="0" applyFont="1" applyFill="1" applyBorder="1" applyAlignment="1">
      <alignment horizontal="center" vertical="center" wrapText="1"/>
    </xf>
    <xf numFmtId="0" fontId="23" fillId="11" borderId="47" xfId="0" applyFont="1" applyFill="1" applyBorder="1" applyAlignment="1">
      <alignment horizontal="center" vertical="center" wrapText="1"/>
    </xf>
    <xf numFmtId="0" fontId="23" fillId="11" borderId="48" xfId="0" applyFont="1" applyFill="1" applyBorder="1" applyAlignment="1">
      <alignment horizontal="center" vertical="center" wrapText="1"/>
    </xf>
    <xf numFmtId="0" fontId="23" fillId="11" borderId="44" xfId="0" applyFont="1" applyFill="1" applyBorder="1" applyAlignment="1">
      <alignment horizontal="center" vertical="center" wrapText="1"/>
    </xf>
    <xf numFmtId="0" fontId="23" fillId="11" borderId="46" xfId="0" applyFont="1" applyFill="1" applyBorder="1" applyAlignment="1">
      <alignment horizontal="center" vertical="center" wrapText="1"/>
    </xf>
    <xf numFmtId="0" fontId="22" fillId="4" borderId="44" xfId="0" applyFont="1" applyFill="1" applyBorder="1" applyAlignment="1">
      <alignment horizontal="center" vertical="center"/>
    </xf>
    <xf numFmtId="0" fontId="22" fillId="4" borderId="45" xfId="0" applyFont="1" applyFill="1" applyBorder="1" applyAlignment="1">
      <alignment horizontal="center" vertical="center"/>
    </xf>
    <xf numFmtId="0" fontId="22" fillId="4" borderId="46" xfId="0" applyFont="1" applyFill="1" applyBorder="1" applyAlignment="1">
      <alignment horizontal="center" vertical="center"/>
    </xf>
    <xf numFmtId="0" fontId="27" fillId="4" borderId="45" xfId="0" applyFont="1" applyFill="1" applyBorder="1" applyAlignment="1">
      <alignment horizontal="center" wrapText="1"/>
    </xf>
    <xf numFmtId="0" fontId="27" fillId="4" borderId="46" xfId="0" applyFont="1" applyFill="1" applyBorder="1" applyAlignment="1">
      <alignment horizontal="center" wrapText="1"/>
    </xf>
    <xf numFmtId="0" fontId="22" fillId="4" borderId="47" xfId="0" applyFont="1" applyFill="1" applyBorder="1" applyAlignment="1">
      <alignment horizontal="center" wrapText="1"/>
    </xf>
    <xf numFmtId="0" fontId="22" fillId="4" borderId="48" xfId="0" applyFont="1" applyFill="1" applyBorder="1" applyAlignment="1">
      <alignment horizontal="center" wrapText="1"/>
    </xf>
    <xf numFmtId="0" fontId="22" fillId="4" borderId="44" xfId="0" applyFont="1" applyFill="1" applyBorder="1" applyAlignment="1">
      <alignment horizontal="center" wrapText="1"/>
    </xf>
    <xf numFmtId="0" fontId="22" fillId="4" borderId="46" xfId="0" applyFont="1" applyFill="1" applyBorder="1" applyAlignment="1">
      <alignment horizontal="center" wrapText="1"/>
    </xf>
    <xf numFmtId="0" fontId="3" fillId="8" borderId="29"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left" vertical="center" wrapText="1"/>
    </xf>
    <xf numFmtId="0" fontId="19" fillId="0" borderId="12" xfId="0" applyFont="1" applyFill="1" applyBorder="1" applyAlignment="1">
      <alignment horizontal="center" vertical="center" wrapText="1"/>
    </xf>
    <xf numFmtId="9" fontId="18" fillId="0" borderId="50" xfId="1" applyFont="1" applyFill="1" applyBorder="1" applyAlignment="1">
      <alignment horizontal="center" vertical="center" wrapText="1"/>
    </xf>
    <xf numFmtId="9" fontId="18" fillId="0" borderId="1" xfId="1" applyFont="1" applyFill="1" applyBorder="1" applyAlignment="1">
      <alignment horizontal="center" vertical="center" wrapText="1"/>
    </xf>
    <xf numFmtId="0" fontId="18" fillId="0" borderId="41"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8" fillId="0" borderId="6" xfId="0" applyFont="1" applyFill="1" applyBorder="1" applyAlignment="1">
      <alignment horizontal="left" vertical="center" wrapText="1"/>
    </xf>
    <xf numFmtId="164" fontId="18" fillId="0" borderId="3" xfId="1" applyNumberFormat="1" applyFont="1" applyFill="1" applyBorder="1" applyAlignment="1">
      <alignment horizontal="center" vertical="center" wrapText="1"/>
    </xf>
    <xf numFmtId="10" fontId="18" fillId="0" borderId="50" xfId="0" applyNumberFormat="1" applyFont="1" applyFill="1" applyBorder="1" applyAlignment="1">
      <alignment horizontal="center" vertical="center" wrapText="1"/>
    </xf>
    <xf numFmtId="9" fontId="18" fillId="0" borderId="50" xfId="0" applyNumberFormat="1" applyFont="1" applyFill="1" applyBorder="1" applyAlignment="1">
      <alignment horizontal="center" vertical="center"/>
    </xf>
    <xf numFmtId="0" fontId="18" fillId="0" borderId="50" xfId="0" applyFont="1" applyFill="1" applyBorder="1" applyAlignment="1">
      <alignment horizontal="justify" vertical="center" wrapText="1"/>
    </xf>
    <xf numFmtId="0" fontId="18" fillId="0" borderId="51" xfId="0" applyFont="1" applyFill="1" applyBorder="1" applyAlignment="1">
      <alignment horizontal="justify" vertical="center" wrapText="1"/>
    </xf>
    <xf numFmtId="9" fontId="18" fillId="0" borderId="3" xfId="0" applyNumberFormat="1" applyFont="1" applyFill="1" applyBorder="1" applyAlignment="1">
      <alignment horizontal="center" vertical="center" wrapText="1"/>
    </xf>
    <xf numFmtId="0" fontId="18" fillId="0" borderId="50" xfId="0" applyFont="1" applyFill="1" applyBorder="1" applyAlignment="1">
      <alignment horizontal="center" vertical="center" wrapText="1"/>
    </xf>
    <xf numFmtId="0" fontId="18" fillId="0" borderId="51" xfId="0" applyFont="1" applyFill="1" applyBorder="1" applyAlignment="1">
      <alignment horizontal="center" vertical="center" wrapText="1"/>
    </xf>
    <xf numFmtId="9" fontId="18" fillId="0" borderId="3" xfId="1" applyFont="1" applyFill="1" applyBorder="1" applyAlignment="1">
      <alignment horizontal="center" vertical="center" wrapText="1"/>
    </xf>
    <xf numFmtId="0" fontId="21" fillId="0" borderId="0" xfId="0" applyFont="1" applyFill="1" applyAlignment="1">
      <alignment wrapText="1"/>
    </xf>
    <xf numFmtId="10" fontId="18" fillId="0" borderId="50" xfId="0" applyNumberFormat="1" applyFont="1" applyFill="1" applyBorder="1" applyAlignment="1">
      <alignment horizontal="center" vertical="center"/>
    </xf>
    <xf numFmtId="9" fontId="18" fillId="0" borderId="50" xfId="0" applyNumberFormat="1" applyFont="1" applyFill="1" applyBorder="1" applyAlignment="1">
      <alignment horizontal="center" vertical="center" wrapText="1"/>
    </xf>
    <xf numFmtId="0" fontId="26" fillId="4" borderId="14" xfId="0" applyFont="1" applyFill="1" applyBorder="1" applyAlignment="1">
      <alignment horizontal="center" wrapText="1"/>
    </xf>
    <xf numFmtId="10" fontId="16" fillId="4" borderId="15" xfId="1" applyNumberFormat="1" applyFont="1" applyFill="1" applyBorder="1" applyAlignment="1">
      <alignment horizontal="center" wrapText="1"/>
    </xf>
    <xf numFmtId="9" fontId="18" fillId="0" borderId="12" xfId="0" applyNumberFormat="1" applyFont="1" applyBorder="1" applyAlignment="1">
      <alignment horizontal="center" vertical="center" wrapText="1"/>
    </xf>
    <xf numFmtId="10" fontId="18" fillId="0" borderId="12" xfId="1" applyNumberFormat="1" applyFont="1" applyBorder="1" applyAlignment="1">
      <alignment horizontal="center" vertical="center" wrapText="1"/>
    </xf>
    <xf numFmtId="10" fontId="18" fillId="0" borderId="12" xfId="1" applyNumberFormat="1" applyFont="1" applyFill="1" applyBorder="1" applyAlignment="1">
      <alignment horizontal="center" vertical="center" wrapText="1"/>
    </xf>
    <xf numFmtId="10" fontId="18" fillId="0" borderId="50" xfId="0" applyNumberFormat="1"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8" fillId="0" borderId="0" xfId="0" applyFont="1" applyBorder="1" applyAlignment="1">
      <alignment wrapText="1"/>
    </xf>
    <xf numFmtId="0" fontId="18" fillId="0" borderId="0" xfId="0" applyFont="1" applyFill="1" applyBorder="1" applyAlignment="1">
      <alignment wrapText="1"/>
    </xf>
    <xf numFmtId="0" fontId="26" fillId="4" borderId="13" xfId="0" applyFont="1" applyFill="1" applyBorder="1" applyAlignment="1">
      <alignment horizontal="center" wrapText="1"/>
    </xf>
    <xf numFmtId="0" fontId="26" fillId="4" borderId="18" xfId="0" applyFont="1" applyFill="1" applyBorder="1" applyAlignment="1">
      <alignment vertical="center" wrapText="1"/>
    </xf>
    <xf numFmtId="0" fontId="22" fillId="4" borderId="53" xfId="0" applyFont="1" applyFill="1" applyBorder="1" applyAlignment="1">
      <alignment horizontal="center" wrapText="1"/>
    </xf>
    <xf numFmtId="0" fontId="22" fillId="4" borderId="54" xfId="0" applyFont="1" applyFill="1" applyBorder="1" applyAlignment="1">
      <alignment horizontal="center" wrapText="1"/>
    </xf>
    <xf numFmtId="10" fontId="22" fillId="4" borderId="36" xfId="1" applyNumberFormat="1" applyFont="1" applyFill="1" applyBorder="1" applyAlignment="1">
      <alignment horizontal="center" wrapText="1"/>
    </xf>
    <xf numFmtId="0" fontId="27" fillId="4" borderId="55" xfId="0" applyFont="1" applyFill="1" applyBorder="1" applyAlignment="1">
      <alignment vertical="center" wrapText="1"/>
    </xf>
    <xf numFmtId="9" fontId="18" fillId="0" borderId="56" xfId="0" applyNumberFormat="1" applyFont="1" applyBorder="1" applyAlignment="1">
      <alignment horizontal="center" vertical="center" wrapText="1"/>
    </xf>
    <xf numFmtId="9" fontId="18" fillId="0" borderId="52" xfId="0" applyNumberFormat="1" applyFont="1" applyBorder="1" applyAlignment="1">
      <alignment horizontal="center" vertical="center" wrapText="1"/>
    </xf>
    <xf numFmtId="10" fontId="18" fillId="0" borderId="52" xfId="1" applyNumberFormat="1" applyFont="1" applyBorder="1" applyAlignment="1">
      <alignment horizontal="center" vertical="center" wrapText="1"/>
    </xf>
    <xf numFmtId="0" fontId="18" fillId="0" borderId="42" xfId="0" applyFont="1" applyBorder="1" applyAlignment="1">
      <alignment horizontal="justify" vertical="center" wrapText="1"/>
    </xf>
    <xf numFmtId="9" fontId="18" fillId="0" borderId="43" xfId="0" applyNumberFormat="1" applyFont="1" applyFill="1" applyBorder="1" applyAlignment="1">
      <alignment horizontal="center" vertical="center" wrapText="1"/>
    </xf>
    <xf numFmtId="0" fontId="18" fillId="0" borderId="41" xfId="0" applyFont="1" applyFill="1" applyBorder="1" applyAlignment="1">
      <alignment horizontal="justify" vertical="center" wrapText="1"/>
    </xf>
    <xf numFmtId="9" fontId="18" fillId="0" borderId="43" xfId="0" applyNumberFormat="1" applyFont="1" applyBorder="1" applyAlignment="1">
      <alignment horizontal="center" vertical="center" wrapText="1"/>
    </xf>
    <xf numFmtId="0" fontId="18" fillId="0" borderId="41" xfId="0" applyFont="1" applyBorder="1" applyAlignment="1">
      <alignment horizontal="justify" vertical="center" wrapText="1"/>
    </xf>
    <xf numFmtId="9" fontId="18" fillId="0" borderId="34" xfId="0" applyNumberFormat="1" applyFont="1" applyBorder="1" applyAlignment="1">
      <alignment horizontal="center" vertical="center" wrapText="1"/>
    </xf>
    <xf numFmtId="10" fontId="18" fillId="0" borderId="35" xfId="1" applyNumberFormat="1" applyFont="1" applyBorder="1" applyAlignment="1">
      <alignment horizontal="center" vertical="center" wrapText="1"/>
    </xf>
    <xf numFmtId="0" fontId="18" fillId="0" borderId="38" xfId="0" applyFont="1" applyBorder="1" applyAlignment="1">
      <alignment horizontal="justify" vertical="center" wrapText="1"/>
    </xf>
    <xf numFmtId="0" fontId="4" fillId="3" borderId="41" xfId="0" applyFont="1" applyFill="1" applyBorder="1" applyAlignment="1">
      <alignment horizontal="justify" vertical="center" wrapText="1"/>
    </xf>
  </cellXfs>
  <cellStyles count="3">
    <cellStyle name="Incorrecto" xfId="2" builtinId="2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136073</xdr:colOff>
      <xdr:row>0</xdr:row>
      <xdr:rowOff>155122</xdr:rowOff>
    </xdr:from>
    <xdr:to>
      <xdr:col>1</xdr:col>
      <xdr:colOff>1768928</xdr:colOff>
      <xdr:row>1</xdr:row>
      <xdr:rowOff>155121</xdr:rowOff>
    </xdr:to>
    <xdr:pic>
      <xdr:nvPicPr>
        <xdr:cNvPr id="2" name="Imagen 1">
          <a:extLst>
            <a:ext uri="{FF2B5EF4-FFF2-40B4-BE49-F238E27FC236}">
              <a16:creationId xmlns:a16="http://schemas.microsoft.com/office/drawing/2014/main" id="{8BA562EF-D35C-4599-BE46-B4E6A0ACEB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073" y="155122"/>
          <a:ext cx="2095498" cy="8980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AD645-1A1A-4E66-B519-F0A27F36BB34}">
  <dimension ref="A1:AW43"/>
  <sheetViews>
    <sheetView tabSelected="1" zoomScale="70" zoomScaleNormal="70" workbookViewId="0">
      <selection activeCell="F11" sqref="F11"/>
    </sheetView>
  </sheetViews>
  <sheetFormatPr baseColWidth="10" defaultColWidth="10.85546875" defaultRowHeight="15" x14ac:dyDescent="0.25"/>
  <cols>
    <col min="1" max="1" width="6.85546875" style="2" customWidth="1"/>
    <col min="2" max="2" width="32.140625" style="2" customWidth="1"/>
    <col min="3" max="3" width="13" style="2" customWidth="1"/>
    <col min="4" max="4" width="9.28515625" style="2" customWidth="1"/>
    <col min="5" max="5" width="51" style="2" customWidth="1"/>
    <col min="6" max="6" width="15.85546875" style="2" customWidth="1"/>
    <col min="7" max="7" width="20.28515625" style="2" customWidth="1"/>
    <col min="8" max="8" width="25.5703125" style="2" customWidth="1"/>
    <col min="9" max="9" width="23.140625" style="2" customWidth="1"/>
    <col min="10" max="10" width="34.42578125" style="2" customWidth="1"/>
    <col min="11" max="11" width="18.7109375" style="2" customWidth="1"/>
    <col min="12" max="13" width="18.28515625" style="2" customWidth="1"/>
    <col min="14" max="14" width="16.140625" style="2" customWidth="1"/>
    <col min="15" max="15" width="15.140625" style="2" customWidth="1"/>
    <col min="16" max="16" width="19.7109375" style="2" customWidth="1"/>
    <col min="17" max="17" width="15.5703125" style="2" customWidth="1"/>
    <col min="18" max="18" width="21.85546875" style="2" customWidth="1"/>
    <col min="19" max="23" width="17.85546875" style="2" customWidth="1"/>
    <col min="24" max="24" width="16.28515625" style="2" customWidth="1"/>
    <col min="25" max="25" width="16.85546875" style="2" customWidth="1"/>
    <col min="26" max="26" width="49.28515625" style="2" customWidth="1"/>
    <col min="27" max="27" width="22" style="2" customWidth="1"/>
    <col min="28" max="28" width="12.140625" style="2" hidden="1" customWidth="1"/>
    <col min="29" max="29" width="15.7109375" style="2" hidden="1" customWidth="1"/>
    <col min="30" max="34" width="16.42578125" style="2" hidden="1" customWidth="1"/>
    <col min="35" max="35" width="15.85546875" style="2" hidden="1" customWidth="1"/>
    <col min="36" max="36" width="13.42578125" style="2" hidden="1" customWidth="1"/>
    <col min="37" max="37" width="17.7109375" style="2" hidden="1" customWidth="1"/>
    <col min="38" max="38" width="14.5703125" style="2" hidden="1" customWidth="1"/>
    <col min="39" max="39" width="16.42578125" style="2" hidden="1" customWidth="1"/>
    <col min="40" max="40" width="15.85546875" style="2" hidden="1" customWidth="1"/>
    <col min="41" max="41" width="13.42578125" style="2" hidden="1" customWidth="1"/>
    <col min="42" max="42" width="17.7109375" style="2" hidden="1" customWidth="1"/>
    <col min="43" max="43" width="16.5703125" style="2" customWidth="1"/>
    <col min="44" max="44" width="16.42578125" style="2" customWidth="1"/>
    <col min="45" max="45" width="15.7109375" style="2" customWidth="1"/>
    <col min="46" max="46" width="45.42578125" style="2" customWidth="1"/>
    <col min="47" max="47" width="17.5703125" style="2" customWidth="1"/>
    <col min="48" max="48" width="16.28515625" style="2" customWidth="1"/>
    <col min="49" max="16384" width="10.85546875" style="2"/>
  </cols>
  <sheetData>
    <row r="1" spans="1:49" ht="70.5" customHeight="1" x14ac:dyDescent="0.25">
      <c r="A1" s="142" t="s">
        <v>135</v>
      </c>
      <c r="B1" s="143"/>
      <c r="C1" s="143"/>
      <c r="D1" s="143"/>
      <c r="E1" s="143"/>
      <c r="F1" s="143"/>
      <c r="G1" s="143"/>
      <c r="H1" s="143"/>
      <c r="I1" s="143"/>
      <c r="J1" s="143"/>
      <c r="K1" s="143"/>
      <c r="L1" s="143"/>
      <c r="M1" s="144"/>
      <c r="N1" s="145" t="s">
        <v>199</v>
      </c>
      <c r="O1" s="146"/>
      <c r="P1" s="146"/>
      <c r="Q1" s="146"/>
      <c r="R1" s="147"/>
      <c r="S1" s="151"/>
      <c r="T1" s="141"/>
      <c r="U1" s="141"/>
      <c r="V1" s="141"/>
      <c r="W1" s="116"/>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row>
    <row r="2" spans="1:49" s="3" customFormat="1" ht="23.45" customHeight="1" x14ac:dyDescent="0.25">
      <c r="A2" s="152"/>
      <c r="B2" s="153"/>
      <c r="C2" s="153"/>
      <c r="D2" s="153"/>
      <c r="E2" s="153"/>
      <c r="F2" s="153"/>
      <c r="G2" s="153"/>
      <c r="H2" s="153"/>
      <c r="I2" s="153"/>
      <c r="J2" s="153"/>
      <c r="K2" s="153"/>
      <c r="L2" s="153"/>
      <c r="M2" s="154"/>
      <c r="N2" s="148"/>
      <c r="O2" s="149"/>
      <c r="P2" s="149"/>
      <c r="Q2" s="149"/>
      <c r="R2" s="150"/>
      <c r="S2" s="151"/>
      <c r="T2" s="141"/>
      <c r="U2" s="141"/>
      <c r="V2" s="141"/>
      <c r="W2" s="116"/>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row>
    <row r="3" spans="1:49" ht="15" customHeight="1" x14ac:dyDescent="0.25">
      <c r="A3" s="155"/>
      <c r="B3" s="156"/>
      <c r="C3" s="156"/>
      <c r="D3" s="156"/>
      <c r="E3" s="156"/>
      <c r="F3" s="156"/>
      <c r="G3" s="156"/>
      <c r="H3" s="156"/>
      <c r="I3" s="156"/>
      <c r="J3" s="156"/>
      <c r="K3" s="156"/>
      <c r="L3" s="156"/>
      <c r="M3" s="156"/>
      <c r="N3" s="156"/>
      <c r="O3" s="156"/>
      <c r="P3" s="156"/>
      <c r="Q3" s="156"/>
      <c r="R3" s="156"/>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row>
    <row r="4" spans="1:49" ht="15" customHeight="1" x14ac:dyDescent="0.25">
      <c r="A4" s="157" t="s">
        <v>0</v>
      </c>
      <c r="B4" s="158"/>
      <c r="C4" s="158"/>
      <c r="D4" s="158"/>
      <c r="E4" s="158"/>
      <c r="F4" s="158"/>
      <c r="G4" s="158"/>
      <c r="H4" s="158"/>
      <c r="I4" s="158"/>
      <c r="J4" s="158"/>
      <c r="K4" s="158"/>
      <c r="L4" s="158"/>
      <c r="M4" s="158"/>
      <c r="N4" s="158"/>
      <c r="O4" s="158"/>
      <c r="P4" s="158"/>
      <c r="Q4" s="158"/>
      <c r="R4" s="158"/>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row>
    <row r="5" spans="1:49" ht="15.75" customHeight="1" x14ac:dyDescent="0.25">
      <c r="A5" s="1"/>
      <c r="B5" s="1"/>
      <c r="C5" s="1"/>
      <c r="D5" s="1"/>
      <c r="E5" s="5"/>
      <c r="F5" s="1"/>
      <c r="G5" s="1"/>
      <c r="H5" s="1"/>
      <c r="I5" s="1"/>
      <c r="J5" s="1"/>
      <c r="K5" s="1"/>
      <c r="L5" s="1"/>
      <c r="M5" s="1"/>
      <c r="N5" s="1"/>
      <c r="O5" s="1"/>
      <c r="P5" s="1"/>
      <c r="Q5" s="1"/>
      <c r="R5" s="1"/>
      <c r="S5" s="1"/>
      <c r="T5" s="1"/>
      <c r="U5" s="1"/>
      <c r="V5" s="1"/>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
      <c r="AV5" s="1"/>
      <c r="AW5" s="1"/>
    </row>
    <row r="6" spans="1:49" ht="15" customHeight="1" x14ac:dyDescent="0.25">
      <c r="A6" s="159" t="s">
        <v>1</v>
      </c>
      <c r="B6" s="160"/>
      <c r="C6" s="165" t="s">
        <v>201</v>
      </c>
      <c r="D6" s="166"/>
      <c r="E6" s="167"/>
      <c r="F6" s="174" t="s">
        <v>2</v>
      </c>
      <c r="G6" s="175"/>
      <c r="H6" s="175"/>
      <c r="I6" s="175"/>
      <c r="J6" s="175"/>
      <c r="K6" s="175"/>
      <c r="L6" s="175"/>
      <c r="M6" s="176"/>
      <c r="N6" s="1"/>
      <c r="O6" s="1"/>
      <c r="P6" s="1"/>
      <c r="Q6" s="1"/>
      <c r="R6" s="1"/>
      <c r="S6" s="1"/>
      <c r="T6" s="1"/>
      <c r="U6" s="1"/>
      <c r="V6" s="1"/>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
      <c r="AV6" s="1"/>
      <c r="AW6" s="1"/>
    </row>
    <row r="7" spans="1:49" ht="15" customHeight="1" x14ac:dyDescent="0.25">
      <c r="A7" s="161"/>
      <c r="B7" s="162"/>
      <c r="C7" s="168"/>
      <c r="D7" s="169"/>
      <c r="E7" s="170"/>
      <c r="F7" s="6" t="s">
        <v>3</v>
      </c>
      <c r="G7" s="135" t="s">
        <v>4</v>
      </c>
      <c r="H7" s="136"/>
      <c r="I7" s="135" t="s">
        <v>5</v>
      </c>
      <c r="J7" s="177"/>
      <c r="K7" s="177"/>
      <c r="L7" s="177"/>
      <c r="M7" s="136"/>
      <c r="N7" s="1"/>
      <c r="O7" s="1"/>
      <c r="P7" s="1"/>
      <c r="Q7" s="1"/>
      <c r="R7" s="1"/>
      <c r="S7" s="1"/>
      <c r="T7" s="1"/>
      <c r="U7" s="1"/>
      <c r="V7" s="1"/>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
      <c r="AV7" s="1"/>
      <c r="AW7" s="1"/>
    </row>
    <row r="8" spans="1:49" ht="15" customHeight="1" x14ac:dyDescent="0.25">
      <c r="A8" s="161"/>
      <c r="B8" s="162"/>
      <c r="C8" s="168"/>
      <c r="D8" s="169"/>
      <c r="E8" s="170"/>
      <c r="F8" s="115">
        <v>1</v>
      </c>
      <c r="G8" s="137" t="s">
        <v>204</v>
      </c>
      <c r="H8" s="138"/>
      <c r="I8" s="178" t="s">
        <v>200</v>
      </c>
      <c r="J8" s="179"/>
      <c r="K8" s="179"/>
      <c r="L8" s="179"/>
      <c r="M8" s="180"/>
      <c r="N8" s="1"/>
      <c r="O8" s="1"/>
      <c r="P8" s="1"/>
      <c r="Q8" s="1"/>
      <c r="R8" s="1"/>
      <c r="S8" s="1"/>
      <c r="T8" s="1"/>
      <c r="U8" s="1"/>
      <c r="V8" s="1"/>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
      <c r="AV8" s="1"/>
      <c r="AW8" s="1"/>
    </row>
    <row r="9" spans="1:49" ht="38.25" customHeight="1" x14ac:dyDescent="0.25">
      <c r="A9" s="161"/>
      <c r="B9" s="162"/>
      <c r="C9" s="168"/>
      <c r="D9" s="169"/>
      <c r="E9" s="170"/>
      <c r="F9" s="115">
        <v>2</v>
      </c>
      <c r="G9" s="137" t="s">
        <v>202</v>
      </c>
      <c r="H9" s="138"/>
      <c r="I9" s="178" t="s">
        <v>203</v>
      </c>
      <c r="J9" s="179"/>
      <c r="K9" s="179"/>
      <c r="L9" s="179"/>
      <c r="M9" s="180"/>
      <c r="N9" s="114"/>
      <c r="O9" s="114"/>
      <c r="P9" s="114"/>
      <c r="Q9" s="114"/>
      <c r="R9" s="114"/>
      <c r="S9" s="114"/>
      <c r="T9" s="114"/>
      <c r="U9" s="114"/>
      <c r="V9" s="114"/>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4"/>
      <c r="AV9" s="114"/>
      <c r="AW9" s="114"/>
    </row>
    <row r="10" spans="1:49" ht="38.25" customHeight="1" x14ac:dyDescent="0.25">
      <c r="A10" s="161"/>
      <c r="B10" s="162"/>
      <c r="C10" s="168"/>
      <c r="D10" s="169"/>
      <c r="E10" s="170"/>
      <c r="F10" s="115">
        <v>3</v>
      </c>
      <c r="G10" s="137" t="s">
        <v>205</v>
      </c>
      <c r="H10" s="138"/>
      <c r="I10" s="178" t="s">
        <v>206</v>
      </c>
      <c r="J10" s="179"/>
      <c r="K10" s="179"/>
      <c r="L10" s="179"/>
      <c r="M10" s="180"/>
      <c r="N10" s="114"/>
      <c r="O10" s="114"/>
      <c r="P10" s="114"/>
      <c r="Q10" s="114"/>
      <c r="R10" s="114"/>
      <c r="S10" s="114"/>
      <c r="T10" s="114"/>
      <c r="U10" s="114"/>
      <c r="V10" s="114"/>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4"/>
      <c r="AV10" s="114"/>
      <c r="AW10" s="114"/>
    </row>
    <row r="11" spans="1:49" ht="42" customHeight="1" x14ac:dyDescent="0.25">
      <c r="A11" s="161"/>
      <c r="B11" s="162"/>
      <c r="C11" s="168"/>
      <c r="D11" s="169"/>
      <c r="E11" s="170"/>
      <c r="F11" s="115">
        <v>4</v>
      </c>
      <c r="G11" s="137" t="s">
        <v>207</v>
      </c>
      <c r="H11" s="138"/>
      <c r="I11" s="178"/>
      <c r="J11" s="179"/>
      <c r="K11" s="179"/>
      <c r="L11" s="179"/>
      <c r="M11" s="180"/>
      <c r="N11" s="1"/>
      <c r="O11" s="1"/>
      <c r="P11" s="1"/>
      <c r="Q11" s="1"/>
      <c r="R11" s="1"/>
      <c r="S11" s="1"/>
      <c r="T11" s="1"/>
      <c r="U11" s="1"/>
      <c r="V11" s="1"/>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
      <c r="AV11" s="1"/>
      <c r="AW11" s="1"/>
    </row>
    <row r="12" spans="1:49" ht="17.25" customHeight="1" x14ac:dyDescent="0.25">
      <c r="A12" s="163"/>
      <c r="B12" s="164"/>
      <c r="C12" s="171"/>
      <c r="D12" s="172"/>
      <c r="E12" s="173"/>
      <c r="F12" s="7"/>
      <c r="G12" s="139"/>
      <c r="H12" s="140"/>
      <c r="I12" s="267"/>
      <c r="J12" s="268"/>
      <c r="K12" s="268"/>
      <c r="L12" s="268"/>
      <c r="M12" s="269"/>
      <c r="N12" s="1"/>
      <c r="O12" s="1"/>
      <c r="P12" s="1"/>
      <c r="Q12" s="1"/>
      <c r="R12" s="1"/>
      <c r="S12" s="1"/>
      <c r="T12" s="1"/>
      <c r="U12" s="1"/>
      <c r="V12" s="1"/>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
      <c r="AV12" s="1"/>
      <c r="AW12" s="1"/>
    </row>
    <row r="13" spans="1:49" ht="19.5" customHeight="1" thickBot="1" x14ac:dyDescent="0.3">
      <c r="A13" s="1"/>
      <c r="B13" s="1"/>
      <c r="C13" s="1"/>
      <c r="D13" s="1"/>
      <c r="E13" s="1"/>
      <c r="F13" s="1"/>
      <c r="G13" s="1"/>
      <c r="H13" s="1"/>
      <c r="I13" s="1"/>
      <c r="J13" s="1"/>
      <c r="K13" s="1"/>
      <c r="L13" s="1"/>
      <c r="M13" s="1"/>
      <c r="N13" s="1"/>
      <c r="O13" s="1"/>
      <c r="P13" s="1"/>
      <c r="Q13" s="1"/>
      <c r="R13" s="1"/>
      <c r="S13" s="1"/>
      <c r="T13" s="1"/>
      <c r="U13" s="1"/>
      <c r="V13" s="1"/>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
      <c r="AV13" s="1"/>
      <c r="AW13" s="1"/>
    </row>
    <row r="14" spans="1:49" ht="15" customHeight="1" x14ac:dyDescent="0.25">
      <c r="A14" s="181" t="s">
        <v>6</v>
      </c>
      <c r="B14" s="182"/>
      <c r="C14" s="185" t="s">
        <v>7</v>
      </c>
      <c r="D14" s="188" t="s">
        <v>8</v>
      </c>
      <c r="E14" s="189"/>
      <c r="F14" s="182"/>
      <c r="G14" s="192" t="s">
        <v>9</v>
      </c>
      <c r="H14" s="192"/>
      <c r="I14" s="192"/>
      <c r="J14" s="192"/>
      <c r="K14" s="192"/>
      <c r="L14" s="192"/>
      <c r="M14" s="192"/>
      <c r="N14" s="192"/>
      <c r="O14" s="192"/>
      <c r="P14" s="192"/>
      <c r="Q14" s="193"/>
      <c r="R14" s="214" t="s">
        <v>10</v>
      </c>
      <c r="S14" s="215"/>
      <c r="T14" s="215"/>
      <c r="U14" s="215"/>
      <c r="V14" s="216"/>
      <c r="W14" s="223" t="s">
        <v>11</v>
      </c>
      <c r="X14" s="223"/>
      <c r="Y14" s="223"/>
      <c r="Z14" s="223"/>
      <c r="AA14" s="224"/>
      <c r="AB14" s="225" t="s">
        <v>12</v>
      </c>
      <c r="AC14" s="226"/>
      <c r="AD14" s="226"/>
      <c r="AE14" s="226"/>
      <c r="AF14" s="227"/>
      <c r="AG14" s="228" t="s">
        <v>12</v>
      </c>
      <c r="AH14" s="228"/>
      <c r="AI14" s="228"/>
      <c r="AJ14" s="228"/>
      <c r="AK14" s="229"/>
      <c r="AL14" s="226" t="s">
        <v>12</v>
      </c>
      <c r="AM14" s="226"/>
      <c r="AN14" s="226"/>
      <c r="AO14" s="226"/>
      <c r="AP14" s="227"/>
      <c r="AQ14" s="230" t="s">
        <v>13</v>
      </c>
      <c r="AR14" s="231"/>
      <c r="AS14" s="231"/>
      <c r="AT14" s="232"/>
      <c r="AU14" s="8"/>
    </row>
    <row r="15" spans="1:49" s="9" customFormat="1" x14ac:dyDescent="0.25">
      <c r="A15" s="183"/>
      <c r="B15" s="162"/>
      <c r="C15" s="186"/>
      <c r="D15" s="161"/>
      <c r="E15" s="190"/>
      <c r="F15" s="162"/>
      <c r="G15" s="194"/>
      <c r="H15" s="194"/>
      <c r="I15" s="194"/>
      <c r="J15" s="194"/>
      <c r="K15" s="194"/>
      <c r="L15" s="194"/>
      <c r="M15" s="194"/>
      <c r="N15" s="194"/>
      <c r="O15" s="194"/>
      <c r="P15" s="194"/>
      <c r="Q15" s="195"/>
      <c r="R15" s="217"/>
      <c r="S15" s="218"/>
      <c r="T15" s="218"/>
      <c r="U15" s="218"/>
      <c r="V15" s="219"/>
      <c r="W15" s="233" t="s">
        <v>14</v>
      </c>
      <c r="X15" s="233"/>
      <c r="Y15" s="233"/>
      <c r="Z15" s="233"/>
      <c r="AA15" s="234"/>
      <c r="AB15" s="255" t="s">
        <v>15</v>
      </c>
      <c r="AC15" s="256"/>
      <c r="AD15" s="256"/>
      <c r="AE15" s="256"/>
      <c r="AF15" s="257"/>
      <c r="AG15" s="261" t="s">
        <v>16</v>
      </c>
      <c r="AH15" s="262"/>
      <c r="AI15" s="262"/>
      <c r="AJ15" s="262"/>
      <c r="AK15" s="263"/>
      <c r="AL15" s="255" t="s">
        <v>17</v>
      </c>
      <c r="AM15" s="256"/>
      <c r="AN15" s="256"/>
      <c r="AO15" s="256"/>
      <c r="AP15" s="257"/>
      <c r="AQ15" s="198" t="s">
        <v>18</v>
      </c>
      <c r="AR15" s="199"/>
      <c r="AS15" s="199"/>
      <c r="AT15" s="200"/>
      <c r="AU15" s="8"/>
    </row>
    <row r="16" spans="1:49" s="9" customFormat="1" x14ac:dyDescent="0.25">
      <c r="A16" s="184"/>
      <c r="B16" s="164"/>
      <c r="C16" s="186"/>
      <c r="D16" s="163"/>
      <c r="E16" s="191"/>
      <c r="F16" s="164"/>
      <c r="G16" s="196"/>
      <c r="H16" s="196"/>
      <c r="I16" s="196"/>
      <c r="J16" s="196"/>
      <c r="K16" s="196"/>
      <c r="L16" s="196"/>
      <c r="M16" s="196"/>
      <c r="N16" s="196"/>
      <c r="O16" s="196"/>
      <c r="P16" s="196"/>
      <c r="Q16" s="197"/>
      <c r="R16" s="220"/>
      <c r="S16" s="221"/>
      <c r="T16" s="221"/>
      <c r="U16" s="221"/>
      <c r="V16" s="222"/>
      <c r="W16" s="235"/>
      <c r="X16" s="235"/>
      <c r="Y16" s="235"/>
      <c r="Z16" s="235"/>
      <c r="AA16" s="236"/>
      <c r="AB16" s="258"/>
      <c r="AC16" s="259"/>
      <c r="AD16" s="259"/>
      <c r="AE16" s="259"/>
      <c r="AF16" s="260"/>
      <c r="AG16" s="264"/>
      <c r="AH16" s="265"/>
      <c r="AI16" s="265"/>
      <c r="AJ16" s="265"/>
      <c r="AK16" s="266"/>
      <c r="AL16" s="258"/>
      <c r="AM16" s="259"/>
      <c r="AN16" s="259"/>
      <c r="AO16" s="259"/>
      <c r="AP16" s="260"/>
      <c r="AQ16" s="201"/>
      <c r="AR16" s="202"/>
      <c r="AS16" s="202"/>
      <c r="AT16" s="203"/>
      <c r="AU16" s="8"/>
    </row>
    <row r="17" spans="1:47" s="9" customFormat="1" ht="75.75" thickBot="1" x14ac:dyDescent="0.3">
      <c r="A17" s="10" t="s">
        <v>19</v>
      </c>
      <c r="B17" s="11" t="s">
        <v>20</v>
      </c>
      <c r="C17" s="187"/>
      <c r="D17" s="12" t="s">
        <v>21</v>
      </c>
      <c r="E17" s="11" t="s">
        <v>22</v>
      </c>
      <c r="F17" s="11" t="s">
        <v>23</v>
      </c>
      <c r="G17" s="13" t="s">
        <v>24</v>
      </c>
      <c r="H17" s="13" t="s">
        <v>25</v>
      </c>
      <c r="I17" s="13" t="s">
        <v>26</v>
      </c>
      <c r="J17" s="13" t="s">
        <v>27</v>
      </c>
      <c r="K17" s="13" t="s">
        <v>28</v>
      </c>
      <c r="L17" s="13" t="s">
        <v>29</v>
      </c>
      <c r="M17" s="13" t="s">
        <v>30</v>
      </c>
      <c r="N17" s="13" t="s">
        <v>31</v>
      </c>
      <c r="O17" s="13" t="s">
        <v>32</v>
      </c>
      <c r="P17" s="13" t="s">
        <v>33</v>
      </c>
      <c r="Q17" s="14" t="s">
        <v>34</v>
      </c>
      <c r="R17" s="15" t="s">
        <v>35</v>
      </c>
      <c r="S17" s="16" t="s">
        <v>36</v>
      </c>
      <c r="T17" s="16" t="s">
        <v>37</v>
      </c>
      <c r="U17" s="16" t="s">
        <v>38</v>
      </c>
      <c r="V17" s="17" t="s">
        <v>128</v>
      </c>
      <c r="W17" s="18" t="s">
        <v>39</v>
      </c>
      <c r="X17" s="19" t="s">
        <v>40</v>
      </c>
      <c r="Y17" s="19" t="s">
        <v>41</v>
      </c>
      <c r="Z17" s="19" t="s">
        <v>42</v>
      </c>
      <c r="AA17" s="20" t="s">
        <v>43</v>
      </c>
      <c r="AB17" s="21" t="s">
        <v>39</v>
      </c>
      <c r="AC17" s="22" t="s">
        <v>40</v>
      </c>
      <c r="AD17" s="22" t="s">
        <v>41</v>
      </c>
      <c r="AE17" s="22" t="s">
        <v>42</v>
      </c>
      <c r="AF17" s="23" t="s">
        <v>43</v>
      </c>
      <c r="AG17" s="24" t="s">
        <v>39</v>
      </c>
      <c r="AH17" s="25" t="s">
        <v>40</v>
      </c>
      <c r="AI17" s="25" t="s">
        <v>41</v>
      </c>
      <c r="AJ17" s="25" t="s">
        <v>42</v>
      </c>
      <c r="AK17" s="26" t="s">
        <v>43</v>
      </c>
      <c r="AL17" s="21" t="s">
        <v>39</v>
      </c>
      <c r="AM17" s="22" t="s">
        <v>40</v>
      </c>
      <c r="AN17" s="22" t="s">
        <v>41</v>
      </c>
      <c r="AO17" s="22" t="s">
        <v>42</v>
      </c>
      <c r="AP17" s="23" t="s">
        <v>43</v>
      </c>
      <c r="AQ17" s="27" t="s">
        <v>39</v>
      </c>
      <c r="AR17" s="28" t="s">
        <v>44</v>
      </c>
      <c r="AS17" s="28" t="s">
        <v>45</v>
      </c>
      <c r="AT17" s="29" t="s">
        <v>46</v>
      </c>
      <c r="AU17" s="8"/>
    </row>
    <row r="18" spans="1:47" s="81" customFormat="1" ht="116.25" customHeight="1" x14ac:dyDescent="0.25">
      <c r="A18" s="64">
        <v>4</v>
      </c>
      <c r="B18" s="65" t="s">
        <v>47</v>
      </c>
      <c r="C18" s="66" t="s">
        <v>48</v>
      </c>
      <c r="D18" s="67">
        <v>1</v>
      </c>
      <c r="E18" s="68" t="s">
        <v>134</v>
      </c>
      <c r="F18" s="69" t="s">
        <v>49</v>
      </c>
      <c r="G18" s="70" t="s">
        <v>50</v>
      </c>
      <c r="H18" s="70" t="s">
        <v>51</v>
      </c>
      <c r="I18" s="71" t="s">
        <v>198</v>
      </c>
      <c r="J18" s="67" t="s">
        <v>52</v>
      </c>
      <c r="K18" s="65" t="s">
        <v>53</v>
      </c>
      <c r="L18" s="72">
        <v>0</v>
      </c>
      <c r="M18" s="72">
        <v>0.05</v>
      </c>
      <c r="N18" s="72">
        <v>0.1</v>
      </c>
      <c r="O18" s="72">
        <v>0.2</v>
      </c>
      <c r="P18" s="72">
        <f t="shared" ref="P18:P25" si="0">+O18</f>
        <v>0.2</v>
      </c>
      <c r="Q18" s="73" t="s">
        <v>54</v>
      </c>
      <c r="R18" s="74" t="s">
        <v>55</v>
      </c>
      <c r="S18" s="70" t="s">
        <v>56</v>
      </c>
      <c r="T18" s="65" t="s">
        <v>57</v>
      </c>
      <c r="U18" s="75" t="s">
        <v>59</v>
      </c>
      <c r="V18" s="76" t="s">
        <v>58</v>
      </c>
      <c r="W18" s="77" t="s">
        <v>149</v>
      </c>
      <c r="X18" s="78" t="s">
        <v>208</v>
      </c>
      <c r="Y18" s="78" t="s">
        <v>208</v>
      </c>
      <c r="Z18" s="123" t="s">
        <v>210</v>
      </c>
      <c r="AA18" s="123" t="s">
        <v>211</v>
      </c>
      <c r="AB18" s="77">
        <f t="shared" ref="AB18:AB32" si="1">+M18</f>
        <v>0.05</v>
      </c>
      <c r="AC18" s="78"/>
      <c r="AD18" s="66">
        <f t="shared" ref="AD18:AD32" si="2">IFERROR((AC18/AB18),0)</f>
        <v>0</v>
      </c>
      <c r="AE18" s="67"/>
      <c r="AF18" s="79"/>
      <c r="AG18" s="77">
        <f t="shared" ref="AG18:AG32" si="3">+N18</f>
        <v>0.1</v>
      </c>
      <c r="AH18" s="78"/>
      <c r="AI18" s="66">
        <f t="shared" ref="AI18:AI32" si="4">IFERROR((AH18/AG18),0)</f>
        <v>0</v>
      </c>
      <c r="AJ18" s="67"/>
      <c r="AK18" s="79"/>
      <c r="AL18" s="77">
        <f t="shared" ref="AL18:AL32" si="5">+O18</f>
        <v>0.2</v>
      </c>
      <c r="AM18" s="78"/>
      <c r="AN18" s="66">
        <f t="shared" ref="AN18:AN32" si="6">IFERROR((AM18/AL18),0)</f>
        <v>0</v>
      </c>
      <c r="AO18" s="67"/>
      <c r="AP18" s="79"/>
      <c r="AQ18" s="117">
        <f t="shared" ref="AQ18:AQ32" si="7">+P18</f>
        <v>0.2</v>
      </c>
      <c r="AR18" s="126">
        <v>0</v>
      </c>
      <c r="AS18" s="125">
        <f t="shared" ref="AS18:AS39" si="8">IF(AR18/AQ18&gt;100%,100%,AR18/AQ18)</f>
        <v>0</v>
      </c>
      <c r="AT18" s="79" t="s">
        <v>209</v>
      </c>
      <c r="AU18" s="80"/>
    </row>
    <row r="19" spans="1:47" s="81" customFormat="1" ht="115.5" customHeight="1" x14ac:dyDescent="0.25">
      <c r="A19" s="82">
        <v>4</v>
      </c>
      <c r="B19" s="70" t="s">
        <v>47</v>
      </c>
      <c r="C19" s="72" t="s">
        <v>60</v>
      </c>
      <c r="D19" s="69">
        <v>2</v>
      </c>
      <c r="E19" s="83" t="s">
        <v>61</v>
      </c>
      <c r="F19" s="69" t="s">
        <v>49</v>
      </c>
      <c r="G19" s="83" t="s">
        <v>62</v>
      </c>
      <c r="H19" s="83" t="s">
        <v>63</v>
      </c>
      <c r="I19" s="84">
        <v>0.6</v>
      </c>
      <c r="J19" s="85" t="s">
        <v>52</v>
      </c>
      <c r="K19" s="65" t="s">
        <v>53</v>
      </c>
      <c r="L19" s="86">
        <v>0.12</v>
      </c>
      <c r="M19" s="86">
        <v>0.3</v>
      </c>
      <c r="N19" s="87">
        <v>0.51</v>
      </c>
      <c r="O19" s="87">
        <v>0.68</v>
      </c>
      <c r="P19" s="88">
        <f t="shared" si="0"/>
        <v>0.68</v>
      </c>
      <c r="Q19" s="89" t="s">
        <v>64</v>
      </c>
      <c r="R19" s="90" t="s">
        <v>65</v>
      </c>
      <c r="S19" s="83" t="s">
        <v>66</v>
      </c>
      <c r="T19" s="65" t="s">
        <v>57</v>
      </c>
      <c r="U19" s="91" t="s">
        <v>59</v>
      </c>
      <c r="V19" s="89" t="s">
        <v>67</v>
      </c>
      <c r="W19" s="77">
        <f t="shared" ref="W19:W32" si="9">+L19</f>
        <v>0.12</v>
      </c>
      <c r="X19" s="124">
        <v>0.1759</v>
      </c>
      <c r="Y19" s="125">
        <f t="shared" ref="Y19:Y39" si="10">IF(X19/W19&gt;100%,100%,X19/W19)</f>
        <v>1</v>
      </c>
      <c r="Z19" s="123" t="s">
        <v>213</v>
      </c>
      <c r="AA19" s="123" t="s">
        <v>211</v>
      </c>
      <c r="AB19" s="77">
        <f t="shared" si="1"/>
        <v>0.3</v>
      </c>
      <c r="AC19" s="72"/>
      <c r="AD19" s="66">
        <f t="shared" si="2"/>
        <v>0</v>
      </c>
      <c r="AE19" s="69"/>
      <c r="AF19" s="92"/>
      <c r="AG19" s="77">
        <f t="shared" si="3"/>
        <v>0.51</v>
      </c>
      <c r="AH19" s="72"/>
      <c r="AI19" s="66">
        <f t="shared" si="4"/>
        <v>0</v>
      </c>
      <c r="AJ19" s="69"/>
      <c r="AK19" s="92"/>
      <c r="AL19" s="77">
        <f t="shared" si="5"/>
        <v>0.68</v>
      </c>
      <c r="AM19" s="72"/>
      <c r="AN19" s="66">
        <f t="shared" si="6"/>
        <v>0</v>
      </c>
      <c r="AO19" s="69"/>
      <c r="AP19" s="92"/>
      <c r="AQ19" s="117">
        <f t="shared" si="7"/>
        <v>0.68</v>
      </c>
      <c r="AR19" s="126">
        <f t="shared" ref="AR19:AR32" si="11">+X19+AC19+AH19+AM19</f>
        <v>0.1759</v>
      </c>
      <c r="AS19" s="125">
        <f t="shared" si="8"/>
        <v>0.25867647058823529</v>
      </c>
      <c r="AT19" s="318" t="s">
        <v>213</v>
      </c>
      <c r="AU19" s="80"/>
    </row>
    <row r="20" spans="1:47" s="81" customFormat="1" ht="126" customHeight="1" x14ac:dyDescent="0.25">
      <c r="A20" s="82">
        <v>4</v>
      </c>
      <c r="B20" s="70" t="s">
        <v>47</v>
      </c>
      <c r="C20" s="72" t="s">
        <v>60</v>
      </c>
      <c r="D20" s="69">
        <v>3</v>
      </c>
      <c r="E20" s="83" t="s">
        <v>129</v>
      </c>
      <c r="F20" s="69" t="s">
        <v>49</v>
      </c>
      <c r="G20" s="83" t="s">
        <v>68</v>
      </c>
      <c r="H20" s="83" t="s">
        <v>69</v>
      </c>
      <c r="I20" s="84">
        <v>0.6</v>
      </c>
      <c r="J20" s="85" t="s">
        <v>52</v>
      </c>
      <c r="K20" s="65" t="s">
        <v>53</v>
      </c>
      <c r="L20" s="72">
        <v>0.12</v>
      </c>
      <c r="M20" s="72">
        <v>0.3</v>
      </c>
      <c r="N20" s="72">
        <v>0.48</v>
      </c>
      <c r="O20" s="72">
        <v>0.65</v>
      </c>
      <c r="P20" s="72">
        <f t="shared" si="0"/>
        <v>0.65</v>
      </c>
      <c r="Q20" s="89" t="s">
        <v>64</v>
      </c>
      <c r="R20" s="90" t="s">
        <v>65</v>
      </c>
      <c r="S20" s="83" t="s">
        <v>66</v>
      </c>
      <c r="T20" s="65" t="s">
        <v>57</v>
      </c>
      <c r="U20" s="91" t="s">
        <v>59</v>
      </c>
      <c r="V20" s="89" t="s">
        <v>67</v>
      </c>
      <c r="W20" s="77">
        <f t="shared" si="9"/>
        <v>0.12</v>
      </c>
      <c r="X20" s="124">
        <v>5.3E-3</v>
      </c>
      <c r="Y20" s="125">
        <f t="shared" si="10"/>
        <v>4.4166666666666667E-2</v>
      </c>
      <c r="Z20" s="123" t="s">
        <v>214</v>
      </c>
      <c r="AA20" s="123" t="s">
        <v>211</v>
      </c>
      <c r="AB20" s="77">
        <f t="shared" si="1"/>
        <v>0.3</v>
      </c>
      <c r="AC20" s="72"/>
      <c r="AD20" s="66">
        <f t="shared" si="2"/>
        <v>0</v>
      </c>
      <c r="AE20" s="69"/>
      <c r="AF20" s="92"/>
      <c r="AG20" s="77">
        <f t="shared" si="3"/>
        <v>0.48</v>
      </c>
      <c r="AH20" s="72"/>
      <c r="AI20" s="66">
        <f t="shared" si="4"/>
        <v>0</v>
      </c>
      <c r="AJ20" s="69"/>
      <c r="AK20" s="92"/>
      <c r="AL20" s="77">
        <f t="shared" si="5"/>
        <v>0.65</v>
      </c>
      <c r="AM20" s="72"/>
      <c r="AN20" s="66">
        <f t="shared" si="6"/>
        <v>0</v>
      </c>
      <c r="AO20" s="69"/>
      <c r="AP20" s="92"/>
      <c r="AQ20" s="117">
        <f t="shared" si="7"/>
        <v>0.65</v>
      </c>
      <c r="AR20" s="126">
        <f t="shared" si="11"/>
        <v>5.3E-3</v>
      </c>
      <c r="AS20" s="125">
        <f t="shared" si="8"/>
        <v>8.1538461538461539E-3</v>
      </c>
      <c r="AT20" s="318" t="s">
        <v>243</v>
      </c>
      <c r="AU20" s="80"/>
    </row>
    <row r="21" spans="1:47" s="81" customFormat="1" ht="129.75" customHeight="1" x14ac:dyDescent="0.25">
      <c r="A21" s="82">
        <v>4</v>
      </c>
      <c r="B21" s="70" t="s">
        <v>47</v>
      </c>
      <c r="C21" s="72" t="s">
        <v>60</v>
      </c>
      <c r="D21" s="69">
        <v>4</v>
      </c>
      <c r="E21" s="83" t="s">
        <v>130</v>
      </c>
      <c r="F21" s="69" t="s">
        <v>49</v>
      </c>
      <c r="G21" s="83" t="s">
        <v>70</v>
      </c>
      <c r="H21" s="83" t="s">
        <v>71</v>
      </c>
      <c r="I21" s="93">
        <v>0.96489999999999998</v>
      </c>
      <c r="J21" s="85" t="s">
        <v>52</v>
      </c>
      <c r="K21" s="65" t="s">
        <v>53</v>
      </c>
      <c r="L21" s="72">
        <v>0.2</v>
      </c>
      <c r="M21" s="72">
        <v>0.4</v>
      </c>
      <c r="N21" s="72">
        <v>0.6</v>
      </c>
      <c r="O21" s="72">
        <v>0.95</v>
      </c>
      <c r="P21" s="72">
        <f t="shared" si="0"/>
        <v>0.95</v>
      </c>
      <c r="Q21" s="89" t="s">
        <v>64</v>
      </c>
      <c r="R21" s="90" t="s">
        <v>65</v>
      </c>
      <c r="S21" s="83" t="s">
        <v>66</v>
      </c>
      <c r="T21" s="65" t="s">
        <v>57</v>
      </c>
      <c r="U21" s="91" t="s">
        <v>59</v>
      </c>
      <c r="V21" s="89" t="s">
        <v>72</v>
      </c>
      <c r="W21" s="77">
        <f t="shared" si="9"/>
        <v>0.2</v>
      </c>
      <c r="X21" s="124">
        <v>0.26029999999999998</v>
      </c>
      <c r="Y21" s="125">
        <f t="shared" si="10"/>
        <v>1</v>
      </c>
      <c r="Z21" s="123" t="s">
        <v>215</v>
      </c>
      <c r="AA21" s="123" t="s">
        <v>211</v>
      </c>
      <c r="AB21" s="77">
        <f t="shared" si="1"/>
        <v>0.4</v>
      </c>
      <c r="AC21" s="72"/>
      <c r="AD21" s="66">
        <f t="shared" si="2"/>
        <v>0</v>
      </c>
      <c r="AE21" s="69"/>
      <c r="AF21" s="92"/>
      <c r="AG21" s="77">
        <f t="shared" si="3"/>
        <v>0.6</v>
      </c>
      <c r="AH21" s="72"/>
      <c r="AI21" s="66">
        <f t="shared" si="4"/>
        <v>0</v>
      </c>
      <c r="AJ21" s="69"/>
      <c r="AK21" s="92"/>
      <c r="AL21" s="77">
        <f t="shared" si="5"/>
        <v>0.95</v>
      </c>
      <c r="AM21" s="72"/>
      <c r="AN21" s="66">
        <f t="shared" si="6"/>
        <v>0</v>
      </c>
      <c r="AO21" s="69"/>
      <c r="AP21" s="92"/>
      <c r="AQ21" s="117">
        <f t="shared" si="7"/>
        <v>0.95</v>
      </c>
      <c r="AR21" s="126">
        <f t="shared" si="11"/>
        <v>0.26029999999999998</v>
      </c>
      <c r="AS21" s="125">
        <f t="shared" si="8"/>
        <v>0.27399999999999997</v>
      </c>
      <c r="AT21" s="318" t="s">
        <v>244</v>
      </c>
      <c r="AU21" s="80"/>
    </row>
    <row r="22" spans="1:47" s="81" customFormat="1" ht="96.75" customHeight="1" x14ac:dyDescent="0.25">
      <c r="A22" s="82">
        <v>4</v>
      </c>
      <c r="B22" s="70" t="s">
        <v>47</v>
      </c>
      <c r="C22" s="72" t="s">
        <v>60</v>
      </c>
      <c r="D22" s="69">
        <v>5</v>
      </c>
      <c r="E22" s="70" t="s">
        <v>131</v>
      </c>
      <c r="F22" s="69" t="s">
        <v>49</v>
      </c>
      <c r="G22" s="70" t="s">
        <v>73</v>
      </c>
      <c r="H22" s="70" t="s">
        <v>74</v>
      </c>
      <c r="I22" s="88">
        <v>0.25</v>
      </c>
      <c r="J22" s="69" t="s">
        <v>52</v>
      </c>
      <c r="K22" s="65" t="s">
        <v>53</v>
      </c>
      <c r="L22" s="72">
        <v>0.08</v>
      </c>
      <c r="M22" s="72">
        <v>0.2</v>
      </c>
      <c r="N22" s="72">
        <v>0.3</v>
      </c>
      <c r="O22" s="72">
        <v>0.45</v>
      </c>
      <c r="P22" s="72">
        <f t="shared" si="0"/>
        <v>0.45</v>
      </c>
      <c r="Q22" s="73" t="s">
        <v>64</v>
      </c>
      <c r="R22" s="74" t="s">
        <v>65</v>
      </c>
      <c r="S22" s="83" t="s">
        <v>66</v>
      </c>
      <c r="T22" s="65" t="s">
        <v>57</v>
      </c>
      <c r="U22" s="91" t="s">
        <v>59</v>
      </c>
      <c r="V22" s="89" t="s">
        <v>72</v>
      </c>
      <c r="W22" s="77">
        <f t="shared" si="9"/>
        <v>0.08</v>
      </c>
      <c r="X22" s="124">
        <v>0.1133</v>
      </c>
      <c r="Y22" s="125">
        <f t="shared" si="10"/>
        <v>1</v>
      </c>
      <c r="Z22" s="123" t="s">
        <v>216</v>
      </c>
      <c r="AA22" s="123" t="s">
        <v>211</v>
      </c>
      <c r="AB22" s="77">
        <f t="shared" si="1"/>
        <v>0.2</v>
      </c>
      <c r="AC22" s="72"/>
      <c r="AD22" s="66">
        <f t="shared" si="2"/>
        <v>0</v>
      </c>
      <c r="AE22" s="69"/>
      <c r="AF22" s="92"/>
      <c r="AG22" s="77">
        <f t="shared" si="3"/>
        <v>0.3</v>
      </c>
      <c r="AH22" s="72"/>
      <c r="AI22" s="66">
        <f t="shared" si="4"/>
        <v>0</v>
      </c>
      <c r="AJ22" s="69"/>
      <c r="AK22" s="92"/>
      <c r="AL22" s="77">
        <f t="shared" si="5"/>
        <v>0.45</v>
      </c>
      <c r="AM22" s="72"/>
      <c r="AN22" s="66">
        <f t="shared" si="6"/>
        <v>0</v>
      </c>
      <c r="AO22" s="69"/>
      <c r="AP22" s="92"/>
      <c r="AQ22" s="117">
        <f t="shared" si="7"/>
        <v>0.45</v>
      </c>
      <c r="AR22" s="126">
        <f t="shared" si="11"/>
        <v>0.1133</v>
      </c>
      <c r="AS22" s="125">
        <f t="shared" si="8"/>
        <v>0.25177777777777777</v>
      </c>
      <c r="AT22" s="318" t="s">
        <v>216</v>
      </c>
      <c r="AU22" s="80"/>
    </row>
    <row r="23" spans="1:47" s="81" customFormat="1" ht="165.75" customHeight="1" x14ac:dyDescent="0.25">
      <c r="A23" s="82">
        <v>4</v>
      </c>
      <c r="B23" s="70" t="s">
        <v>47</v>
      </c>
      <c r="C23" s="72" t="s">
        <v>60</v>
      </c>
      <c r="D23" s="69">
        <v>6</v>
      </c>
      <c r="E23" s="83" t="s">
        <v>132</v>
      </c>
      <c r="F23" s="85" t="s">
        <v>75</v>
      </c>
      <c r="G23" s="83" t="s">
        <v>76</v>
      </c>
      <c r="H23" s="83" t="s">
        <v>77</v>
      </c>
      <c r="I23" s="84">
        <v>0.95</v>
      </c>
      <c r="J23" s="85" t="s">
        <v>78</v>
      </c>
      <c r="K23" s="65" t="s">
        <v>53</v>
      </c>
      <c r="L23" s="72">
        <v>0.98</v>
      </c>
      <c r="M23" s="72">
        <v>1</v>
      </c>
      <c r="N23" s="72">
        <v>1</v>
      </c>
      <c r="O23" s="72">
        <v>1</v>
      </c>
      <c r="P23" s="72">
        <f t="shared" si="0"/>
        <v>1</v>
      </c>
      <c r="Q23" s="89" t="s">
        <v>64</v>
      </c>
      <c r="R23" s="90" t="s">
        <v>79</v>
      </c>
      <c r="S23" s="83" t="s">
        <v>80</v>
      </c>
      <c r="T23" s="65" t="s">
        <v>57</v>
      </c>
      <c r="U23" s="91" t="s">
        <v>59</v>
      </c>
      <c r="V23" s="94" t="s">
        <v>81</v>
      </c>
      <c r="W23" s="77">
        <f t="shared" si="9"/>
        <v>0.98</v>
      </c>
      <c r="X23" s="124">
        <v>1</v>
      </c>
      <c r="Y23" s="125">
        <f t="shared" si="10"/>
        <v>1</v>
      </c>
      <c r="Z23" s="123" t="s">
        <v>217</v>
      </c>
      <c r="AA23" s="123" t="s">
        <v>211</v>
      </c>
      <c r="AB23" s="77">
        <f t="shared" si="1"/>
        <v>1</v>
      </c>
      <c r="AC23" s="72">
        <v>0</v>
      </c>
      <c r="AD23" s="66">
        <f t="shared" si="2"/>
        <v>0</v>
      </c>
      <c r="AE23" s="69"/>
      <c r="AF23" s="92"/>
      <c r="AG23" s="77">
        <f t="shared" si="3"/>
        <v>1</v>
      </c>
      <c r="AH23" s="72">
        <v>0</v>
      </c>
      <c r="AI23" s="66">
        <f t="shared" si="4"/>
        <v>0</v>
      </c>
      <c r="AJ23" s="69"/>
      <c r="AK23" s="92"/>
      <c r="AL23" s="77">
        <f t="shared" si="5"/>
        <v>1</v>
      </c>
      <c r="AM23" s="72">
        <v>0</v>
      </c>
      <c r="AN23" s="66">
        <f t="shared" si="6"/>
        <v>0</v>
      </c>
      <c r="AO23" s="69"/>
      <c r="AP23" s="92"/>
      <c r="AQ23" s="117">
        <f t="shared" si="7"/>
        <v>1</v>
      </c>
      <c r="AR23" s="126">
        <f>AVERAGE(X23,AC23,AH23,AM23)</f>
        <v>0.25</v>
      </c>
      <c r="AS23" s="125">
        <f t="shared" si="8"/>
        <v>0.25</v>
      </c>
      <c r="AT23" s="318" t="s">
        <v>245</v>
      </c>
      <c r="AU23" s="80"/>
    </row>
    <row r="24" spans="1:47" s="81" customFormat="1" ht="160.5" customHeight="1" x14ac:dyDescent="0.25">
      <c r="A24" s="82">
        <v>4</v>
      </c>
      <c r="B24" s="70" t="s">
        <v>47</v>
      </c>
      <c r="C24" s="72" t="s">
        <v>60</v>
      </c>
      <c r="D24" s="69">
        <v>7</v>
      </c>
      <c r="E24" s="83" t="s">
        <v>82</v>
      </c>
      <c r="F24" s="69" t="s">
        <v>49</v>
      </c>
      <c r="G24" s="83" t="s">
        <v>83</v>
      </c>
      <c r="H24" s="83" t="s">
        <v>84</v>
      </c>
      <c r="I24" s="84">
        <v>1</v>
      </c>
      <c r="J24" s="85" t="s">
        <v>78</v>
      </c>
      <c r="K24" s="65" t="s">
        <v>53</v>
      </c>
      <c r="L24" s="86">
        <v>1</v>
      </c>
      <c r="M24" s="86">
        <v>1</v>
      </c>
      <c r="N24" s="86">
        <v>1</v>
      </c>
      <c r="O24" s="86">
        <v>1</v>
      </c>
      <c r="P24" s="88">
        <f t="shared" si="0"/>
        <v>1</v>
      </c>
      <c r="Q24" s="89" t="s">
        <v>64</v>
      </c>
      <c r="R24" s="90" t="s">
        <v>79</v>
      </c>
      <c r="S24" s="95" t="s">
        <v>85</v>
      </c>
      <c r="T24" s="65" t="s">
        <v>57</v>
      </c>
      <c r="U24" s="91" t="s">
        <v>59</v>
      </c>
      <c r="V24" s="94" t="s">
        <v>86</v>
      </c>
      <c r="W24" s="77">
        <f t="shared" si="9"/>
        <v>1</v>
      </c>
      <c r="X24" s="124">
        <v>0.8367</v>
      </c>
      <c r="Y24" s="125">
        <f t="shared" si="10"/>
        <v>0.8367</v>
      </c>
      <c r="Z24" s="123" t="s">
        <v>218</v>
      </c>
      <c r="AA24" s="123" t="s">
        <v>211</v>
      </c>
      <c r="AB24" s="77">
        <f t="shared" si="1"/>
        <v>1</v>
      </c>
      <c r="AC24" s="72">
        <v>0</v>
      </c>
      <c r="AD24" s="66">
        <f t="shared" si="2"/>
        <v>0</v>
      </c>
      <c r="AE24" s="69"/>
      <c r="AF24" s="92"/>
      <c r="AG24" s="77">
        <f t="shared" si="3"/>
        <v>1</v>
      </c>
      <c r="AH24" s="72">
        <v>0</v>
      </c>
      <c r="AI24" s="66">
        <f t="shared" si="4"/>
        <v>0</v>
      </c>
      <c r="AJ24" s="69"/>
      <c r="AK24" s="92"/>
      <c r="AL24" s="77">
        <f t="shared" si="5"/>
        <v>1</v>
      </c>
      <c r="AM24" s="72">
        <v>0</v>
      </c>
      <c r="AN24" s="66">
        <f t="shared" si="6"/>
        <v>0</v>
      </c>
      <c r="AO24" s="69"/>
      <c r="AP24" s="92"/>
      <c r="AQ24" s="117">
        <f t="shared" si="7"/>
        <v>1</v>
      </c>
      <c r="AR24" s="126">
        <f t="shared" ref="AR24:AR25" si="12">AVERAGE(X24,AC24,AH24,AM24)</f>
        <v>0.209175</v>
      </c>
      <c r="AS24" s="125">
        <f t="shared" si="8"/>
        <v>0.209175</v>
      </c>
      <c r="AT24" s="318" t="s">
        <v>246</v>
      </c>
      <c r="AU24" s="80"/>
    </row>
    <row r="25" spans="1:47" s="81" customFormat="1" ht="139.5" customHeight="1" x14ac:dyDescent="0.25">
      <c r="A25" s="82">
        <v>4</v>
      </c>
      <c r="B25" s="70" t="s">
        <v>47</v>
      </c>
      <c r="C25" s="72" t="s">
        <v>60</v>
      </c>
      <c r="D25" s="69">
        <v>8</v>
      </c>
      <c r="E25" s="83" t="s">
        <v>87</v>
      </c>
      <c r="F25" s="69" t="s">
        <v>49</v>
      </c>
      <c r="G25" s="83" t="s">
        <v>88</v>
      </c>
      <c r="H25" s="83" t="s">
        <v>89</v>
      </c>
      <c r="I25" s="84">
        <v>0.95</v>
      </c>
      <c r="J25" s="85" t="s">
        <v>78</v>
      </c>
      <c r="K25" s="65" t="s">
        <v>53</v>
      </c>
      <c r="L25" s="86">
        <v>0.95</v>
      </c>
      <c r="M25" s="86">
        <v>1</v>
      </c>
      <c r="N25" s="86">
        <v>1</v>
      </c>
      <c r="O25" s="86">
        <v>1</v>
      </c>
      <c r="P25" s="88">
        <f t="shared" si="0"/>
        <v>1</v>
      </c>
      <c r="Q25" s="89" t="s">
        <v>64</v>
      </c>
      <c r="R25" s="96" t="s">
        <v>90</v>
      </c>
      <c r="S25" s="83" t="s">
        <v>85</v>
      </c>
      <c r="T25" s="65" t="s">
        <v>57</v>
      </c>
      <c r="U25" s="91" t="s">
        <v>91</v>
      </c>
      <c r="V25" s="94" t="s">
        <v>85</v>
      </c>
      <c r="W25" s="77">
        <f t="shared" si="9"/>
        <v>0.95</v>
      </c>
      <c r="X25" s="124">
        <v>1</v>
      </c>
      <c r="Y25" s="125">
        <f t="shared" si="10"/>
        <v>1</v>
      </c>
      <c r="Z25" s="123" t="s">
        <v>241</v>
      </c>
      <c r="AA25" s="123" t="s">
        <v>242</v>
      </c>
      <c r="AB25" s="77">
        <f t="shared" si="1"/>
        <v>1</v>
      </c>
      <c r="AC25" s="72">
        <v>0</v>
      </c>
      <c r="AD25" s="66">
        <f t="shared" si="2"/>
        <v>0</v>
      </c>
      <c r="AE25" s="69"/>
      <c r="AF25" s="92"/>
      <c r="AG25" s="77">
        <f t="shared" si="3"/>
        <v>1</v>
      </c>
      <c r="AH25" s="72">
        <v>0</v>
      </c>
      <c r="AI25" s="66">
        <f t="shared" si="4"/>
        <v>0</v>
      </c>
      <c r="AJ25" s="69"/>
      <c r="AK25" s="92"/>
      <c r="AL25" s="77">
        <f t="shared" si="5"/>
        <v>1</v>
      </c>
      <c r="AM25" s="72">
        <v>0</v>
      </c>
      <c r="AN25" s="66">
        <f t="shared" si="6"/>
        <v>0</v>
      </c>
      <c r="AO25" s="69"/>
      <c r="AP25" s="92"/>
      <c r="AQ25" s="117">
        <f t="shared" si="7"/>
        <v>1</v>
      </c>
      <c r="AR25" s="126">
        <f t="shared" si="12"/>
        <v>0.25</v>
      </c>
      <c r="AS25" s="125">
        <f t="shared" si="8"/>
        <v>0.25</v>
      </c>
      <c r="AT25" s="318" t="s">
        <v>247</v>
      </c>
      <c r="AU25" s="80"/>
    </row>
    <row r="26" spans="1:47" s="81" customFormat="1" ht="88.5" customHeight="1" x14ac:dyDescent="0.25">
      <c r="A26" s="82">
        <v>4</v>
      </c>
      <c r="B26" s="70" t="s">
        <v>47</v>
      </c>
      <c r="C26" s="69" t="s">
        <v>92</v>
      </c>
      <c r="D26" s="69">
        <v>9</v>
      </c>
      <c r="E26" s="97" t="s">
        <v>197</v>
      </c>
      <c r="F26" s="85" t="s">
        <v>75</v>
      </c>
      <c r="G26" s="97" t="s">
        <v>93</v>
      </c>
      <c r="H26" s="97" t="s">
        <v>94</v>
      </c>
      <c r="I26" s="69" t="s">
        <v>95</v>
      </c>
      <c r="J26" s="98" t="s">
        <v>96</v>
      </c>
      <c r="K26" s="97" t="s">
        <v>97</v>
      </c>
      <c r="L26" s="69">
        <v>2040</v>
      </c>
      <c r="M26" s="69">
        <v>2040</v>
      </c>
      <c r="N26" s="69">
        <v>2040</v>
      </c>
      <c r="O26" s="69">
        <v>2040</v>
      </c>
      <c r="P26" s="99">
        <f t="shared" ref="P26:P32" si="13">SUM(L26:O26)</f>
        <v>8160</v>
      </c>
      <c r="Q26" s="100" t="s">
        <v>64</v>
      </c>
      <c r="R26" s="101" t="s">
        <v>98</v>
      </c>
      <c r="S26" s="97" t="s">
        <v>99</v>
      </c>
      <c r="T26" s="97" t="s">
        <v>100</v>
      </c>
      <c r="U26" s="102" t="s">
        <v>102</v>
      </c>
      <c r="V26" s="103" t="s">
        <v>101</v>
      </c>
      <c r="W26" s="104">
        <f t="shared" si="9"/>
        <v>2040</v>
      </c>
      <c r="X26" s="130">
        <v>1351</v>
      </c>
      <c r="Y26" s="125">
        <f t="shared" si="10"/>
        <v>0.66225490196078429</v>
      </c>
      <c r="Z26" s="123" t="s">
        <v>219</v>
      </c>
      <c r="AA26" s="123" t="s">
        <v>212</v>
      </c>
      <c r="AB26" s="104">
        <f t="shared" si="1"/>
        <v>2040</v>
      </c>
      <c r="AC26" s="99"/>
      <c r="AD26" s="66">
        <f t="shared" si="2"/>
        <v>0</v>
      </c>
      <c r="AE26" s="69"/>
      <c r="AF26" s="92"/>
      <c r="AG26" s="104">
        <f t="shared" si="3"/>
        <v>2040</v>
      </c>
      <c r="AH26" s="99"/>
      <c r="AI26" s="66">
        <f t="shared" si="4"/>
        <v>0</v>
      </c>
      <c r="AJ26" s="69"/>
      <c r="AK26" s="92"/>
      <c r="AL26" s="104">
        <f t="shared" si="5"/>
        <v>2040</v>
      </c>
      <c r="AM26" s="99"/>
      <c r="AN26" s="66">
        <f t="shared" si="6"/>
        <v>0</v>
      </c>
      <c r="AO26" s="69"/>
      <c r="AP26" s="92"/>
      <c r="AQ26" s="118">
        <f t="shared" si="7"/>
        <v>8160</v>
      </c>
      <c r="AR26" s="119">
        <f t="shared" si="11"/>
        <v>1351</v>
      </c>
      <c r="AS26" s="125">
        <f t="shared" si="8"/>
        <v>0.16556372549019607</v>
      </c>
      <c r="AT26" s="123" t="s">
        <v>219</v>
      </c>
      <c r="AU26" s="80"/>
    </row>
    <row r="27" spans="1:47" s="81" customFormat="1" ht="88.5" customHeight="1" x14ac:dyDescent="0.25">
      <c r="A27" s="82">
        <v>4</v>
      </c>
      <c r="B27" s="70" t="s">
        <v>47</v>
      </c>
      <c r="C27" s="69" t="s">
        <v>92</v>
      </c>
      <c r="D27" s="69">
        <v>10</v>
      </c>
      <c r="E27" s="97" t="s">
        <v>196</v>
      </c>
      <c r="F27" s="69" t="s">
        <v>49</v>
      </c>
      <c r="G27" s="97" t="s">
        <v>103</v>
      </c>
      <c r="H27" s="97" t="s">
        <v>104</v>
      </c>
      <c r="I27" s="69" t="s">
        <v>95</v>
      </c>
      <c r="J27" s="98" t="s">
        <v>96</v>
      </c>
      <c r="K27" s="97" t="s">
        <v>105</v>
      </c>
      <c r="L27" s="69">
        <v>1080</v>
      </c>
      <c r="M27" s="69">
        <v>1080</v>
      </c>
      <c r="N27" s="69">
        <v>1080</v>
      </c>
      <c r="O27" s="69">
        <v>1080</v>
      </c>
      <c r="P27" s="99">
        <f t="shared" si="13"/>
        <v>4320</v>
      </c>
      <c r="Q27" s="100" t="s">
        <v>64</v>
      </c>
      <c r="R27" s="101" t="s">
        <v>106</v>
      </c>
      <c r="S27" s="97" t="s">
        <v>99</v>
      </c>
      <c r="T27" s="97" t="s">
        <v>100</v>
      </c>
      <c r="U27" s="102" t="s">
        <v>102</v>
      </c>
      <c r="V27" s="103" t="s">
        <v>101</v>
      </c>
      <c r="W27" s="104">
        <f t="shared" si="9"/>
        <v>1080</v>
      </c>
      <c r="X27" s="130">
        <v>268</v>
      </c>
      <c r="Y27" s="125">
        <f t="shared" si="10"/>
        <v>0.24814814814814815</v>
      </c>
      <c r="Z27" s="123" t="s">
        <v>228</v>
      </c>
      <c r="AA27" s="123" t="s">
        <v>212</v>
      </c>
      <c r="AB27" s="104">
        <f t="shared" si="1"/>
        <v>1080</v>
      </c>
      <c r="AC27" s="99"/>
      <c r="AD27" s="66">
        <f t="shared" si="2"/>
        <v>0</v>
      </c>
      <c r="AE27" s="69"/>
      <c r="AF27" s="92"/>
      <c r="AG27" s="104">
        <f t="shared" si="3"/>
        <v>1080</v>
      </c>
      <c r="AH27" s="99"/>
      <c r="AI27" s="66">
        <f t="shared" si="4"/>
        <v>0</v>
      </c>
      <c r="AJ27" s="69"/>
      <c r="AK27" s="92"/>
      <c r="AL27" s="104">
        <f t="shared" si="5"/>
        <v>1080</v>
      </c>
      <c r="AM27" s="99"/>
      <c r="AN27" s="66">
        <f t="shared" si="6"/>
        <v>0</v>
      </c>
      <c r="AO27" s="69"/>
      <c r="AP27" s="92"/>
      <c r="AQ27" s="118">
        <f t="shared" si="7"/>
        <v>4320</v>
      </c>
      <c r="AR27" s="119">
        <f t="shared" si="11"/>
        <v>268</v>
      </c>
      <c r="AS27" s="125">
        <f t="shared" si="8"/>
        <v>6.2037037037037036E-2</v>
      </c>
      <c r="AT27" s="123" t="s">
        <v>228</v>
      </c>
      <c r="AU27" s="80"/>
    </row>
    <row r="28" spans="1:47" s="81" customFormat="1" ht="88.5" customHeight="1" x14ac:dyDescent="0.25">
      <c r="A28" s="82">
        <v>4</v>
      </c>
      <c r="B28" s="70" t="s">
        <v>47</v>
      </c>
      <c r="C28" s="69" t="s">
        <v>92</v>
      </c>
      <c r="D28" s="69">
        <v>11</v>
      </c>
      <c r="E28" s="97" t="s">
        <v>136</v>
      </c>
      <c r="F28" s="69" t="s">
        <v>49</v>
      </c>
      <c r="G28" s="97" t="s">
        <v>107</v>
      </c>
      <c r="H28" s="97" t="s">
        <v>108</v>
      </c>
      <c r="I28" s="69" t="s">
        <v>95</v>
      </c>
      <c r="J28" s="98" t="s">
        <v>96</v>
      </c>
      <c r="K28" s="97" t="s">
        <v>109</v>
      </c>
      <c r="L28" s="69">
        <v>28</v>
      </c>
      <c r="M28" s="69">
        <v>68</v>
      </c>
      <c r="N28" s="69">
        <v>79</v>
      </c>
      <c r="O28" s="69">
        <v>37</v>
      </c>
      <c r="P28" s="99">
        <f t="shared" si="13"/>
        <v>212</v>
      </c>
      <c r="Q28" s="100" t="s">
        <v>64</v>
      </c>
      <c r="R28" s="101" t="s">
        <v>110</v>
      </c>
      <c r="S28" s="97" t="s">
        <v>111</v>
      </c>
      <c r="T28" s="97" t="s">
        <v>100</v>
      </c>
      <c r="U28" s="102" t="s">
        <v>102</v>
      </c>
      <c r="V28" s="103" t="s">
        <v>112</v>
      </c>
      <c r="W28" s="104">
        <f t="shared" si="9"/>
        <v>28</v>
      </c>
      <c r="X28" s="130">
        <v>12</v>
      </c>
      <c r="Y28" s="125">
        <f t="shared" si="10"/>
        <v>0.42857142857142855</v>
      </c>
      <c r="Z28" s="123" t="s">
        <v>227</v>
      </c>
      <c r="AA28" s="123" t="s">
        <v>212</v>
      </c>
      <c r="AB28" s="104">
        <f t="shared" si="1"/>
        <v>68</v>
      </c>
      <c r="AC28" s="99"/>
      <c r="AD28" s="66">
        <f t="shared" si="2"/>
        <v>0</v>
      </c>
      <c r="AE28" s="69"/>
      <c r="AF28" s="92"/>
      <c r="AG28" s="104">
        <f t="shared" si="3"/>
        <v>79</v>
      </c>
      <c r="AH28" s="99"/>
      <c r="AI28" s="66">
        <f t="shared" si="4"/>
        <v>0</v>
      </c>
      <c r="AJ28" s="69"/>
      <c r="AK28" s="92"/>
      <c r="AL28" s="104">
        <f t="shared" si="5"/>
        <v>37</v>
      </c>
      <c r="AM28" s="99"/>
      <c r="AN28" s="66">
        <f t="shared" si="6"/>
        <v>0</v>
      </c>
      <c r="AO28" s="69"/>
      <c r="AP28" s="92"/>
      <c r="AQ28" s="118">
        <f t="shared" si="7"/>
        <v>212</v>
      </c>
      <c r="AR28" s="119">
        <f t="shared" si="11"/>
        <v>12</v>
      </c>
      <c r="AS28" s="125">
        <f t="shared" si="8"/>
        <v>5.6603773584905662E-2</v>
      </c>
      <c r="AT28" s="123" t="s">
        <v>227</v>
      </c>
      <c r="AU28" s="80"/>
    </row>
    <row r="29" spans="1:47" s="81" customFormat="1" ht="88.5" customHeight="1" x14ac:dyDescent="0.25">
      <c r="A29" s="82">
        <v>4</v>
      </c>
      <c r="B29" s="70" t="s">
        <v>47</v>
      </c>
      <c r="C29" s="69" t="s">
        <v>92</v>
      </c>
      <c r="D29" s="69">
        <v>12</v>
      </c>
      <c r="E29" s="97" t="s">
        <v>137</v>
      </c>
      <c r="F29" s="85" t="s">
        <v>75</v>
      </c>
      <c r="G29" s="97" t="s">
        <v>113</v>
      </c>
      <c r="H29" s="97" t="s">
        <v>114</v>
      </c>
      <c r="I29" s="69" t="s">
        <v>95</v>
      </c>
      <c r="J29" s="98" t="s">
        <v>96</v>
      </c>
      <c r="K29" s="97" t="s">
        <v>115</v>
      </c>
      <c r="L29" s="69">
        <v>28</v>
      </c>
      <c r="M29" s="69">
        <v>56</v>
      </c>
      <c r="N29" s="69">
        <v>65</v>
      </c>
      <c r="O29" s="69">
        <v>37</v>
      </c>
      <c r="P29" s="99">
        <f t="shared" si="13"/>
        <v>186</v>
      </c>
      <c r="Q29" s="100" t="s">
        <v>64</v>
      </c>
      <c r="R29" s="101" t="s">
        <v>110</v>
      </c>
      <c r="S29" s="97" t="s">
        <v>111</v>
      </c>
      <c r="T29" s="97" t="s">
        <v>100</v>
      </c>
      <c r="U29" s="102" t="s">
        <v>102</v>
      </c>
      <c r="V29" s="103" t="s">
        <v>112</v>
      </c>
      <c r="W29" s="104">
        <f t="shared" si="9"/>
        <v>28</v>
      </c>
      <c r="X29" s="130">
        <v>34</v>
      </c>
      <c r="Y29" s="125">
        <f t="shared" si="10"/>
        <v>1</v>
      </c>
      <c r="Z29" s="123" t="s">
        <v>220</v>
      </c>
      <c r="AA29" s="123" t="s">
        <v>212</v>
      </c>
      <c r="AB29" s="104">
        <f t="shared" si="1"/>
        <v>56</v>
      </c>
      <c r="AC29" s="99"/>
      <c r="AD29" s="66">
        <f t="shared" si="2"/>
        <v>0</v>
      </c>
      <c r="AE29" s="69"/>
      <c r="AF29" s="92"/>
      <c r="AG29" s="104">
        <f t="shared" si="3"/>
        <v>65</v>
      </c>
      <c r="AH29" s="99"/>
      <c r="AI29" s="66">
        <f t="shared" si="4"/>
        <v>0</v>
      </c>
      <c r="AJ29" s="69"/>
      <c r="AK29" s="92"/>
      <c r="AL29" s="104">
        <f t="shared" si="5"/>
        <v>37</v>
      </c>
      <c r="AM29" s="99"/>
      <c r="AN29" s="66">
        <f t="shared" si="6"/>
        <v>0</v>
      </c>
      <c r="AO29" s="69"/>
      <c r="AP29" s="92"/>
      <c r="AQ29" s="118">
        <f t="shared" si="7"/>
        <v>186</v>
      </c>
      <c r="AR29" s="119">
        <f t="shared" si="11"/>
        <v>34</v>
      </c>
      <c r="AS29" s="125">
        <f t="shared" si="8"/>
        <v>0.18279569892473119</v>
      </c>
      <c r="AT29" s="123" t="s">
        <v>220</v>
      </c>
      <c r="AU29" s="80"/>
    </row>
    <row r="30" spans="1:47" s="81" customFormat="1" ht="329.25" customHeight="1" x14ac:dyDescent="0.25">
      <c r="A30" s="82">
        <v>4</v>
      </c>
      <c r="B30" s="70" t="s">
        <v>47</v>
      </c>
      <c r="C30" s="69" t="s">
        <v>92</v>
      </c>
      <c r="D30" s="69">
        <v>13</v>
      </c>
      <c r="E30" s="97" t="s">
        <v>138</v>
      </c>
      <c r="F30" s="85" t="s">
        <v>75</v>
      </c>
      <c r="G30" s="97" t="s">
        <v>116</v>
      </c>
      <c r="H30" s="97" t="s">
        <v>117</v>
      </c>
      <c r="I30" s="69" t="s">
        <v>95</v>
      </c>
      <c r="J30" s="98" t="s">
        <v>96</v>
      </c>
      <c r="K30" s="97" t="s">
        <v>118</v>
      </c>
      <c r="L30" s="69">
        <v>22</v>
      </c>
      <c r="M30" s="69">
        <v>30</v>
      </c>
      <c r="N30" s="69">
        <v>30</v>
      </c>
      <c r="O30" s="69">
        <v>28</v>
      </c>
      <c r="P30" s="99">
        <f t="shared" si="13"/>
        <v>110</v>
      </c>
      <c r="Q30" s="100" t="s">
        <v>64</v>
      </c>
      <c r="R30" s="105" t="s">
        <v>119</v>
      </c>
      <c r="S30" s="97" t="s">
        <v>120</v>
      </c>
      <c r="T30" s="97" t="s">
        <v>100</v>
      </c>
      <c r="U30" s="97" t="s">
        <v>100</v>
      </c>
      <c r="V30" s="103" t="s">
        <v>119</v>
      </c>
      <c r="W30" s="104">
        <f t="shared" si="9"/>
        <v>22</v>
      </c>
      <c r="X30" s="130">
        <v>83</v>
      </c>
      <c r="Y30" s="125">
        <f t="shared" si="10"/>
        <v>1</v>
      </c>
      <c r="Z30" s="123" t="s">
        <v>232</v>
      </c>
      <c r="AA30" s="123" t="s">
        <v>233</v>
      </c>
      <c r="AB30" s="104">
        <f t="shared" si="1"/>
        <v>30</v>
      </c>
      <c r="AC30" s="99"/>
      <c r="AD30" s="66">
        <f t="shared" si="2"/>
        <v>0</v>
      </c>
      <c r="AE30" s="69"/>
      <c r="AF30" s="92"/>
      <c r="AG30" s="104">
        <f t="shared" si="3"/>
        <v>30</v>
      </c>
      <c r="AH30" s="99"/>
      <c r="AI30" s="66">
        <f t="shared" si="4"/>
        <v>0</v>
      </c>
      <c r="AJ30" s="69"/>
      <c r="AK30" s="92"/>
      <c r="AL30" s="104">
        <f t="shared" si="5"/>
        <v>28</v>
      </c>
      <c r="AM30" s="99"/>
      <c r="AN30" s="66">
        <f t="shared" si="6"/>
        <v>0</v>
      </c>
      <c r="AO30" s="69"/>
      <c r="AP30" s="92"/>
      <c r="AQ30" s="118">
        <f t="shared" si="7"/>
        <v>110</v>
      </c>
      <c r="AR30" s="119">
        <f t="shared" si="11"/>
        <v>83</v>
      </c>
      <c r="AS30" s="125">
        <f t="shared" si="8"/>
        <v>0.75454545454545452</v>
      </c>
      <c r="AT30" s="123" t="s">
        <v>237</v>
      </c>
      <c r="AU30" s="80"/>
    </row>
    <row r="31" spans="1:47" s="81" customFormat="1" ht="329.25" customHeight="1" x14ac:dyDescent="0.25">
      <c r="A31" s="82">
        <v>4</v>
      </c>
      <c r="B31" s="70" t="s">
        <v>47</v>
      </c>
      <c r="C31" s="69" t="s">
        <v>92</v>
      </c>
      <c r="D31" s="69">
        <v>14</v>
      </c>
      <c r="E31" s="97" t="s">
        <v>139</v>
      </c>
      <c r="F31" s="85" t="s">
        <v>75</v>
      </c>
      <c r="G31" s="97" t="s">
        <v>121</v>
      </c>
      <c r="H31" s="97" t="s">
        <v>122</v>
      </c>
      <c r="I31" s="69" t="s">
        <v>95</v>
      </c>
      <c r="J31" s="98" t="s">
        <v>96</v>
      </c>
      <c r="K31" s="97" t="s">
        <v>118</v>
      </c>
      <c r="L31" s="69">
        <v>80</v>
      </c>
      <c r="M31" s="69">
        <v>84</v>
      </c>
      <c r="N31" s="69">
        <v>84</v>
      </c>
      <c r="O31" s="69">
        <v>84</v>
      </c>
      <c r="P31" s="99">
        <f t="shared" si="13"/>
        <v>332</v>
      </c>
      <c r="Q31" s="100" t="s">
        <v>64</v>
      </c>
      <c r="R31" s="105" t="s">
        <v>119</v>
      </c>
      <c r="S31" s="97" t="s">
        <v>120</v>
      </c>
      <c r="T31" s="97" t="s">
        <v>100</v>
      </c>
      <c r="U31" s="97" t="s">
        <v>100</v>
      </c>
      <c r="V31" s="103" t="s">
        <v>119</v>
      </c>
      <c r="W31" s="104">
        <f t="shared" si="9"/>
        <v>80</v>
      </c>
      <c r="X31" s="130">
        <v>96</v>
      </c>
      <c r="Y31" s="125">
        <f t="shared" si="10"/>
        <v>1</v>
      </c>
      <c r="Z31" s="123" t="s">
        <v>234</v>
      </c>
      <c r="AA31" s="123" t="s">
        <v>235</v>
      </c>
      <c r="AB31" s="104">
        <f t="shared" si="1"/>
        <v>84</v>
      </c>
      <c r="AC31" s="99"/>
      <c r="AD31" s="66">
        <f t="shared" si="2"/>
        <v>0</v>
      </c>
      <c r="AE31" s="69"/>
      <c r="AF31" s="92"/>
      <c r="AG31" s="104">
        <f t="shared" si="3"/>
        <v>84</v>
      </c>
      <c r="AH31" s="99"/>
      <c r="AI31" s="66">
        <f t="shared" si="4"/>
        <v>0</v>
      </c>
      <c r="AJ31" s="69"/>
      <c r="AK31" s="92"/>
      <c r="AL31" s="104">
        <f t="shared" si="5"/>
        <v>84</v>
      </c>
      <c r="AM31" s="99"/>
      <c r="AN31" s="66">
        <f t="shared" si="6"/>
        <v>0</v>
      </c>
      <c r="AO31" s="69"/>
      <c r="AP31" s="92"/>
      <c r="AQ31" s="118">
        <f t="shared" si="7"/>
        <v>332</v>
      </c>
      <c r="AR31" s="119">
        <f t="shared" si="11"/>
        <v>96</v>
      </c>
      <c r="AS31" s="125">
        <f t="shared" si="8"/>
        <v>0.28915662650602408</v>
      </c>
      <c r="AT31" s="123" t="s">
        <v>238</v>
      </c>
      <c r="AU31" s="80"/>
    </row>
    <row r="32" spans="1:47" s="81" customFormat="1" ht="304.5" customHeight="1" thickBot="1" x14ac:dyDescent="0.3">
      <c r="A32" s="82">
        <v>4</v>
      </c>
      <c r="B32" s="70" t="s">
        <v>47</v>
      </c>
      <c r="C32" s="69" t="s">
        <v>92</v>
      </c>
      <c r="D32" s="69">
        <v>15</v>
      </c>
      <c r="E32" s="97" t="s">
        <v>133</v>
      </c>
      <c r="F32" s="85" t="s">
        <v>75</v>
      </c>
      <c r="G32" s="97" t="s">
        <v>123</v>
      </c>
      <c r="H32" s="97" t="s">
        <v>124</v>
      </c>
      <c r="I32" s="69" t="s">
        <v>95</v>
      </c>
      <c r="J32" s="98" t="s">
        <v>96</v>
      </c>
      <c r="K32" s="97" t="s">
        <v>118</v>
      </c>
      <c r="L32" s="69">
        <v>8</v>
      </c>
      <c r="M32" s="69">
        <v>13</v>
      </c>
      <c r="N32" s="69">
        <v>13</v>
      </c>
      <c r="O32" s="69">
        <v>11</v>
      </c>
      <c r="P32" s="99">
        <f t="shared" si="13"/>
        <v>45</v>
      </c>
      <c r="Q32" s="106" t="s">
        <v>64</v>
      </c>
      <c r="R32" s="105" t="s">
        <v>119</v>
      </c>
      <c r="S32" s="97" t="s">
        <v>120</v>
      </c>
      <c r="T32" s="97" t="s">
        <v>100</v>
      </c>
      <c r="U32" s="97" t="s">
        <v>100</v>
      </c>
      <c r="V32" s="103" t="s">
        <v>119</v>
      </c>
      <c r="W32" s="104">
        <f t="shared" si="9"/>
        <v>8</v>
      </c>
      <c r="X32" s="130">
        <v>11</v>
      </c>
      <c r="Y32" s="125">
        <f t="shared" si="10"/>
        <v>1</v>
      </c>
      <c r="Z32" s="123" t="s">
        <v>240</v>
      </c>
      <c r="AA32" s="123" t="s">
        <v>236</v>
      </c>
      <c r="AB32" s="104">
        <f t="shared" si="1"/>
        <v>13</v>
      </c>
      <c r="AC32" s="99"/>
      <c r="AD32" s="66">
        <f t="shared" si="2"/>
        <v>0</v>
      </c>
      <c r="AE32" s="69"/>
      <c r="AF32" s="92"/>
      <c r="AG32" s="104">
        <f t="shared" si="3"/>
        <v>13</v>
      </c>
      <c r="AH32" s="99"/>
      <c r="AI32" s="66">
        <f t="shared" si="4"/>
        <v>0</v>
      </c>
      <c r="AJ32" s="69"/>
      <c r="AK32" s="92"/>
      <c r="AL32" s="104">
        <f t="shared" si="5"/>
        <v>11</v>
      </c>
      <c r="AM32" s="99"/>
      <c r="AN32" s="66">
        <f t="shared" si="6"/>
        <v>0</v>
      </c>
      <c r="AO32" s="69"/>
      <c r="AP32" s="92"/>
      <c r="AQ32" s="118">
        <f t="shared" si="7"/>
        <v>45</v>
      </c>
      <c r="AR32" s="119">
        <f t="shared" si="11"/>
        <v>11</v>
      </c>
      <c r="AS32" s="125">
        <f t="shared" si="8"/>
        <v>0.24444444444444444</v>
      </c>
      <c r="AT32" s="123" t="s">
        <v>239</v>
      </c>
      <c r="AU32" s="80"/>
    </row>
    <row r="33" spans="1:49" s="31" customFormat="1" ht="16.5" thickBot="1" x14ac:dyDescent="0.3">
      <c r="A33" s="204" t="s">
        <v>125</v>
      </c>
      <c r="B33" s="205"/>
      <c r="C33" s="205"/>
      <c r="D33" s="205"/>
      <c r="E33" s="206"/>
      <c r="F33" s="55"/>
      <c r="G33" s="56"/>
      <c r="H33" s="56"/>
      <c r="I33" s="56"/>
      <c r="J33" s="56"/>
      <c r="K33" s="56"/>
      <c r="L33" s="56"/>
      <c r="M33" s="56"/>
      <c r="N33" s="56"/>
      <c r="O33" s="56"/>
      <c r="P33" s="56"/>
      <c r="Q33" s="56"/>
      <c r="R33" s="56"/>
      <c r="S33" s="56"/>
      <c r="T33" s="56"/>
      <c r="U33" s="56"/>
      <c r="V33" s="57"/>
      <c r="W33" s="207"/>
      <c r="X33" s="208"/>
      <c r="Y33" s="127">
        <f>AVERAGE(Y18:Y32)*80%</f>
        <v>0.64113377973411589</v>
      </c>
      <c r="Z33" s="209"/>
      <c r="AA33" s="210"/>
      <c r="AB33" s="211"/>
      <c r="AC33" s="208"/>
      <c r="AD33" s="120">
        <f>AVERAGE(AD18:AD32)</f>
        <v>0</v>
      </c>
      <c r="AE33" s="209"/>
      <c r="AF33" s="210"/>
      <c r="AG33" s="211"/>
      <c r="AH33" s="208"/>
      <c r="AI33" s="120">
        <f>AVERAGE(AI18:AI32)</f>
        <v>0</v>
      </c>
      <c r="AJ33" s="209"/>
      <c r="AK33" s="210"/>
      <c r="AL33" s="212"/>
      <c r="AM33" s="213"/>
      <c r="AN33" s="120">
        <f>AVERAGE(AN18:AN32)</f>
        <v>0</v>
      </c>
      <c r="AO33" s="209"/>
      <c r="AP33" s="210"/>
      <c r="AQ33" s="301"/>
      <c r="AR33" s="291"/>
      <c r="AS33" s="292">
        <f>AVERAGE(AS18:AS32)*80%</f>
        <v>0.17370292560280812</v>
      </c>
      <c r="AT33" s="302"/>
      <c r="AU33" s="30"/>
    </row>
    <row r="34" spans="1:49" s="42" customFormat="1" ht="90" x14ac:dyDescent="0.25">
      <c r="A34" s="32">
        <v>7</v>
      </c>
      <c r="B34" s="33" t="s">
        <v>126</v>
      </c>
      <c r="C34" s="34" t="s">
        <v>140</v>
      </c>
      <c r="D34" s="32" t="s">
        <v>141</v>
      </c>
      <c r="E34" s="33" t="s">
        <v>142</v>
      </c>
      <c r="F34" s="33" t="s">
        <v>143</v>
      </c>
      <c r="G34" s="33" t="s">
        <v>144</v>
      </c>
      <c r="H34" s="33" t="s">
        <v>145</v>
      </c>
      <c r="I34" s="107" t="s">
        <v>146</v>
      </c>
      <c r="J34" s="33" t="s">
        <v>147</v>
      </c>
      <c r="K34" s="33" t="s">
        <v>148</v>
      </c>
      <c r="L34" s="35" t="s">
        <v>149</v>
      </c>
      <c r="M34" s="108">
        <v>0.8</v>
      </c>
      <c r="N34" s="35" t="s">
        <v>149</v>
      </c>
      <c r="O34" s="108">
        <v>0.8</v>
      </c>
      <c r="P34" s="109">
        <v>0.8</v>
      </c>
      <c r="Q34" s="36" t="s">
        <v>64</v>
      </c>
      <c r="R34" s="37" t="s">
        <v>150</v>
      </c>
      <c r="S34" s="33" t="s">
        <v>151</v>
      </c>
      <c r="T34" s="33" t="s">
        <v>152</v>
      </c>
      <c r="U34" s="38" t="s">
        <v>153</v>
      </c>
      <c r="V34" s="39" t="s">
        <v>154</v>
      </c>
      <c r="W34" s="40" t="str">
        <f>L34</f>
        <v>No programada</v>
      </c>
      <c r="X34" s="35" t="s">
        <v>208</v>
      </c>
      <c r="Y34" s="121" t="s">
        <v>208</v>
      </c>
      <c r="Z34" s="131" t="s">
        <v>221</v>
      </c>
      <c r="AA34" s="132" t="s">
        <v>149</v>
      </c>
      <c r="AB34" s="111">
        <f>M34</f>
        <v>0.8</v>
      </c>
      <c r="AC34" s="35"/>
      <c r="AD34" s="121">
        <v>0</v>
      </c>
      <c r="AE34" s="35"/>
      <c r="AF34" s="41"/>
      <c r="AG34" s="40" t="str">
        <f>N34</f>
        <v>No programada</v>
      </c>
      <c r="AH34" s="35"/>
      <c r="AI34" s="121">
        <v>0</v>
      </c>
      <c r="AJ34" s="35"/>
      <c r="AK34" s="41"/>
      <c r="AL34" s="111">
        <f>P34</f>
        <v>0.8</v>
      </c>
      <c r="AM34" s="35"/>
      <c r="AN34" s="121">
        <v>0</v>
      </c>
      <c r="AO34" s="35"/>
      <c r="AP34" s="297"/>
      <c r="AQ34" s="307">
        <f>P34</f>
        <v>0.8</v>
      </c>
      <c r="AR34" s="308">
        <v>0</v>
      </c>
      <c r="AS34" s="309">
        <f t="shared" si="8"/>
        <v>0</v>
      </c>
      <c r="AT34" s="310" t="s">
        <v>221</v>
      </c>
      <c r="AU34" s="299"/>
    </row>
    <row r="35" spans="1:49" s="288" customFormat="1" ht="105" x14ac:dyDescent="0.3">
      <c r="A35" s="270">
        <v>7</v>
      </c>
      <c r="B35" s="271" t="s">
        <v>126</v>
      </c>
      <c r="C35" s="272" t="s">
        <v>140</v>
      </c>
      <c r="D35" s="270" t="s">
        <v>155</v>
      </c>
      <c r="E35" s="271" t="s">
        <v>156</v>
      </c>
      <c r="F35" s="271" t="s">
        <v>143</v>
      </c>
      <c r="G35" s="271" t="s">
        <v>157</v>
      </c>
      <c r="H35" s="271" t="s">
        <v>158</v>
      </c>
      <c r="I35" s="271" t="s">
        <v>159</v>
      </c>
      <c r="J35" s="271" t="s">
        <v>147</v>
      </c>
      <c r="K35" s="271" t="s">
        <v>160</v>
      </c>
      <c r="L35" s="273">
        <v>1</v>
      </c>
      <c r="M35" s="273">
        <v>1</v>
      </c>
      <c r="N35" s="273">
        <v>1</v>
      </c>
      <c r="O35" s="273">
        <v>1</v>
      </c>
      <c r="P35" s="274">
        <v>1</v>
      </c>
      <c r="Q35" s="275" t="s">
        <v>64</v>
      </c>
      <c r="R35" s="276" t="s">
        <v>161</v>
      </c>
      <c r="S35" s="271" t="s">
        <v>162</v>
      </c>
      <c r="T35" s="277" t="s">
        <v>152</v>
      </c>
      <c r="U35" s="278" t="s">
        <v>163</v>
      </c>
      <c r="V35" s="275" t="s">
        <v>164</v>
      </c>
      <c r="W35" s="279">
        <f t="shared" ref="W35:W39" si="14">L35</f>
        <v>1</v>
      </c>
      <c r="X35" s="280">
        <v>0.85709999999999997</v>
      </c>
      <c r="Y35" s="289">
        <f t="shared" si="10"/>
        <v>0.85709999999999997</v>
      </c>
      <c r="Z35" s="282" t="s">
        <v>230</v>
      </c>
      <c r="AA35" s="283" t="s">
        <v>229</v>
      </c>
      <c r="AB35" s="284">
        <f t="shared" ref="AB35:AB39" si="15">M35</f>
        <v>1</v>
      </c>
      <c r="AC35" s="290">
        <v>0</v>
      </c>
      <c r="AD35" s="281">
        <v>0</v>
      </c>
      <c r="AE35" s="285"/>
      <c r="AF35" s="286"/>
      <c r="AG35" s="287">
        <f t="shared" ref="AG35:AG39" si="16">N35</f>
        <v>1</v>
      </c>
      <c r="AH35" s="290">
        <v>0</v>
      </c>
      <c r="AI35" s="281">
        <v>0</v>
      </c>
      <c r="AJ35" s="285"/>
      <c r="AK35" s="286"/>
      <c r="AL35" s="284">
        <f t="shared" ref="AL35:AL39" si="17">P35</f>
        <v>1</v>
      </c>
      <c r="AM35" s="290">
        <v>0</v>
      </c>
      <c r="AN35" s="281">
        <v>0</v>
      </c>
      <c r="AO35" s="285"/>
      <c r="AP35" s="298"/>
      <c r="AQ35" s="311">
        <f t="shared" ref="AQ35:AQ39" si="18">P35</f>
        <v>1</v>
      </c>
      <c r="AR35" s="294">
        <f t="shared" ref="AR35" si="19">AVERAGE(X35,AC35,AH35,AM35)</f>
        <v>0.21427499999999999</v>
      </c>
      <c r="AS35" s="295">
        <f t="shared" si="8"/>
        <v>0.21427499999999999</v>
      </c>
      <c r="AT35" s="312" t="s">
        <v>231</v>
      </c>
      <c r="AU35" s="300"/>
    </row>
    <row r="36" spans="1:49" s="47" customFormat="1" ht="115.5" customHeight="1" x14ac:dyDescent="0.3">
      <c r="A36" s="43">
        <v>7</v>
      </c>
      <c r="B36" s="44" t="s">
        <v>126</v>
      </c>
      <c r="C36" s="34" t="s">
        <v>165</v>
      </c>
      <c r="D36" s="43" t="s">
        <v>166</v>
      </c>
      <c r="E36" s="44" t="s">
        <v>167</v>
      </c>
      <c r="F36" s="44" t="s">
        <v>143</v>
      </c>
      <c r="G36" s="44" t="s">
        <v>168</v>
      </c>
      <c r="H36" s="44" t="s">
        <v>169</v>
      </c>
      <c r="I36" s="44" t="s">
        <v>159</v>
      </c>
      <c r="J36" s="44" t="s">
        <v>147</v>
      </c>
      <c r="K36" s="44" t="s">
        <v>170</v>
      </c>
      <c r="L36" s="35" t="s">
        <v>149</v>
      </c>
      <c r="M36" s="108">
        <v>1</v>
      </c>
      <c r="N36" s="108">
        <v>1</v>
      </c>
      <c r="O36" s="108">
        <v>1</v>
      </c>
      <c r="P36" s="109">
        <v>1</v>
      </c>
      <c r="Q36" s="110" t="s">
        <v>64</v>
      </c>
      <c r="R36" s="46" t="s">
        <v>171</v>
      </c>
      <c r="S36" s="44" t="s">
        <v>172</v>
      </c>
      <c r="T36" s="33" t="s">
        <v>152</v>
      </c>
      <c r="U36" s="38" t="s">
        <v>173</v>
      </c>
      <c r="V36" s="45" t="s">
        <v>174</v>
      </c>
      <c r="W36" s="40" t="str">
        <f t="shared" si="14"/>
        <v>No programada</v>
      </c>
      <c r="X36" s="35" t="s">
        <v>208</v>
      </c>
      <c r="Y36" s="121" t="s">
        <v>208</v>
      </c>
      <c r="Z36" s="131" t="s">
        <v>221</v>
      </c>
      <c r="AA36" s="132" t="s">
        <v>149</v>
      </c>
      <c r="AB36" s="111">
        <f t="shared" si="15"/>
        <v>1</v>
      </c>
      <c r="AC36" s="35"/>
      <c r="AD36" s="121">
        <v>0</v>
      </c>
      <c r="AE36" s="35"/>
      <c r="AF36" s="41"/>
      <c r="AG36" s="113">
        <f t="shared" si="16"/>
        <v>1</v>
      </c>
      <c r="AH36" s="35"/>
      <c r="AI36" s="121">
        <v>0</v>
      </c>
      <c r="AJ36" s="35"/>
      <c r="AK36" s="41"/>
      <c r="AL36" s="111">
        <f t="shared" si="17"/>
        <v>1</v>
      </c>
      <c r="AM36" s="35"/>
      <c r="AN36" s="121">
        <v>0</v>
      </c>
      <c r="AO36" s="35"/>
      <c r="AP36" s="297"/>
      <c r="AQ36" s="313">
        <f t="shared" si="18"/>
        <v>1</v>
      </c>
      <c r="AR36" s="293">
        <v>0</v>
      </c>
      <c r="AS36" s="294">
        <f t="shared" si="8"/>
        <v>0</v>
      </c>
      <c r="AT36" s="314" t="s">
        <v>221</v>
      </c>
      <c r="AU36" s="299"/>
    </row>
    <row r="37" spans="1:49" s="47" customFormat="1" ht="105" x14ac:dyDescent="0.3">
      <c r="A37" s="43">
        <v>7</v>
      </c>
      <c r="B37" s="44" t="s">
        <v>126</v>
      </c>
      <c r="C37" s="34" t="s">
        <v>140</v>
      </c>
      <c r="D37" s="43" t="s">
        <v>175</v>
      </c>
      <c r="E37" s="44" t="s">
        <v>176</v>
      </c>
      <c r="F37" s="44" t="s">
        <v>143</v>
      </c>
      <c r="G37" s="44" t="s">
        <v>177</v>
      </c>
      <c r="H37" s="44" t="s">
        <v>178</v>
      </c>
      <c r="I37" s="44" t="s">
        <v>159</v>
      </c>
      <c r="J37" s="44" t="s">
        <v>147</v>
      </c>
      <c r="K37" s="44" t="s">
        <v>179</v>
      </c>
      <c r="L37" s="108">
        <v>1</v>
      </c>
      <c r="M37" s="35" t="s">
        <v>149</v>
      </c>
      <c r="N37" s="35" t="s">
        <v>149</v>
      </c>
      <c r="O37" s="108">
        <v>1</v>
      </c>
      <c r="P37" s="109">
        <v>1</v>
      </c>
      <c r="Q37" s="110" t="s">
        <v>64</v>
      </c>
      <c r="R37" s="46" t="s">
        <v>180</v>
      </c>
      <c r="S37" s="44" t="s">
        <v>181</v>
      </c>
      <c r="T37" s="33" t="s">
        <v>152</v>
      </c>
      <c r="U37" s="38" t="s">
        <v>163</v>
      </c>
      <c r="V37" s="45" t="s">
        <v>181</v>
      </c>
      <c r="W37" s="113">
        <f t="shared" si="14"/>
        <v>1</v>
      </c>
      <c r="X37" s="108">
        <v>1</v>
      </c>
      <c r="Y37" s="121">
        <f t="shared" si="10"/>
        <v>1</v>
      </c>
      <c r="Z37" s="131" t="s">
        <v>222</v>
      </c>
      <c r="AA37" s="132" t="s">
        <v>223</v>
      </c>
      <c r="AB37" s="111" t="str">
        <f t="shared" si="15"/>
        <v>No programada</v>
      </c>
      <c r="AC37" s="35"/>
      <c r="AD37" s="121">
        <v>0</v>
      </c>
      <c r="AE37" s="35"/>
      <c r="AF37" s="41"/>
      <c r="AG37" s="40" t="str">
        <f t="shared" si="16"/>
        <v>No programada</v>
      </c>
      <c r="AH37" s="35"/>
      <c r="AI37" s="121">
        <v>0</v>
      </c>
      <c r="AJ37" s="35"/>
      <c r="AK37" s="41"/>
      <c r="AL37" s="111">
        <f t="shared" si="17"/>
        <v>1</v>
      </c>
      <c r="AM37" s="35"/>
      <c r="AN37" s="121">
        <v>0</v>
      </c>
      <c r="AO37" s="35"/>
      <c r="AP37" s="297"/>
      <c r="AQ37" s="313">
        <f t="shared" si="18"/>
        <v>1</v>
      </c>
      <c r="AR37" s="293">
        <v>0.5</v>
      </c>
      <c r="AS37" s="294">
        <f t="shared" si="8"/>
        <v>0.5</v>
      </c>
      <c r="AT37" s="314" t="s">
        <v>222</v>
      </c>
      <c r="AU37" s="299"/>
    </row>
    <row r="38" spans="1:49" s="47" customFormat="1" ht="118.5" customHeight="1" x14ac:dyDescent="0.3">
      <c r="A38" s="43">
        <v>5</v>
      </c>
      <c r="B38" s="44" t="s">
        <v>182</v>
      </c>
      <c r="C38" s="34" t="s">
        <v>183</v>
      </c>
      <c r="D38" s="43" t="s">
        <v>184</v>
      </c>
      <c r="E38" s="44" t="s">
        <v>185</v>
      </c>
      <c r="F38" s="44" t="s">
        <v>143</v>
      </c>
      <c r="G38" s="44" t="s">
        <v>186</v>
      </c>
      <c r="H38" s="44" t="s">
        <v>187</v>
      </c>
      <c r="I38" s="44" t="s">
        <v>159</v>
      </c>
      <c r="J38" s="44" t="s">
        <v>52</v>
      </c>
      <c r="K38" s="44" t="s">
        <v>186</v>
      </c>
      <c r="L38" s="108">
        <v>0.33</v>
      </c>
      <c r="M38" s="108">
        <v>0.67</v>
      </c>
      <c r="N38" s="108">
        <v>0.84</v>
      </c>
      <c r="O38" s="108">
        <v>1</v>
      </c>
      <c r="P38" s="109">
        <v>1</v>
      </c>
      <c r="Q38" s="110" t="s">
        <v>64</v>
      </c>
      <c r="R38" s="46" t="s">
        <v>188</v>
      </c>
      <c r="S38" s="44" t="s">
        <v>189</v>
      </c>
      <c r="T38" s="33" t="s">
        <v>152</v>
      </c>
      <c r="U38" s="38" t="s">
        <v>190</v>
      </c>
      <c r="V38" s="45" t="s">
        <v>191</v>
      </c>
      <c r="W38" s="112">
        <f t="shared" si="14"/>
        <v>0.33</v>
      </c>
      <c r="X38" s="133">
        <v>0.33</v>
      </c>
      <c r="Y38" s="121">
        <f t="shared" si="10"/>
        <v>1</v>
      </c>
      <c r="Z38" s="131" t="s">
        <v>225</v>
      </c>
      <c r="AA38" s="132" t="s">
        <v>224</v>
      </c>
      <c r="AB38" s="111">
        <f t="shared" si="15"/>
        <v>0.67</v>
      </c>
      <c r="AC38" s="35"/>
      <c r="AD38" s="121">
        <v>0</v>
      </c>
      <c r="AE38" s="35"/>
      <c r="AF38" s="41"/>
      <c r="AG38" s="113">
        <f t="shared" si="16"/>
        <v>0.84</v>
      </c>
      <c r="AH38" s="35"/>
      <c r="AI38" s="121">
        <v>0</v>
      </c>
      <c r="AJ38" s="35"/>
      <c r="AK38" s="41"/>
      <c r="AL38" s="111">
        <f t="shared" si="17"/>
        <v>1</v>
      </c>
      <c r="AM38" s="35"/>
      <c r="AN38" s="121">
        <v>0</v>
      </c>
      <c r="AO38" s="35"/>
      <c r="AP38" s="297"/>
      <c r="AQ38" s="313">
        <f t="shared" si="18"/>
        <v>1</v>
      </c>
      <c r="AR38" s="293">
        <v>0.33</v>
      </c>
      <c r="AS38" s="294">
        <f t="shared" si="8"/>
        <v>0.33</v>
      </c>
      <c r="AT38" s="314" t="s">
        <v>225</v>
      </c>
      <c r="AU38" s="299"/>
    </row>
    <row r="39" spans="1:49" ht="138.75" customHeight="1" thickBot="1" x14ac:dyDescent="0.3">
      <c r="A39" s="43">
        <v>5</v>
      </c>
      <c r="B39" s="44" t="s">
        <v>182</v>
      </c>
      <c r="C39" s="34" t="s">
        <v>183</v>
      </c>
      <c r="D39" s="43" t="s">
        <v>192</v>
      </c>
      <c r="E39" s="44" t="s">
        <v>195</v>
      </c>
      <c r="F39" s="44" t="s">
        <v>143</v>
      </c>
      <c r="G39" s="44" t="s">
        <v>186</v>
      </c>
      <c r="H39" s="44" t="s">
        <v>193</v>
      </c>
      <c r="I39" s="44" t="s">
        <v>194</v>
      </c>
      <c r="J39" s="44" t="s">
        <v>52</v>
      </c>
      <c r="K39" s="44" t="s">
        <v>186</v>
      </c>
      <c r="L39" s="108">
        <v>0.2</v>
      </c>
      <c r="M39" s="108">
        <v>0.4</v>
      </c>
      <c r="N39" s="108">
        <v>0.6</v>
      </c>
      <c r="O39" s="108">
        <v>0.8</v>
      </c>
      <c r="P39" s="109">
        <v>0.8</v>
      </c>
      <c r="Q39" s="48" t="s">
        <v>64</v>
      </c>
      <c r="R39" s="46" t="s">
        <v>188</v>
      </c>
      <c r="S39" s="44" t="s">
        <v>191</v>
      </c>
      <c r="T39" s="33" t="s">
        <v>152</v>
      </c>
      <c r="U39" s="38" t="s">
        <v>190</v>
      </c>
      <c r="V39" s="45" t="s">
        <v>191</v>
      </c>
      <c r="W39" s="112">
        <f t="shared" si="14"/>
        <v>0.2</v>
      </c>
      <c r="X39" s="134">
        <f>(149/154)*20%</f>
        <v>0.19350649350649352</v>
      </c>
      <c r="Y39" s="296">
        <f t="shared" si="10"/>
        <v>0.96753246753246758</v>
      </c>
      <c r="Z39" s="131" t="s">
        <v>226</v>
      </c>
      <c r="AA39" s="132" t="s">
        <v>224</v>
      </c>
      <c r="AB39" s="111">
        <f t="shared" si="15"/>
        <v>0.4</v>
      </c>
      <c r="AC39" s="35"/>
      <c r="AD39" s="121">
        <v>0</v>
      </c>
      <c r="AE39" s="35"/>
      <c r="AF39" s="41"/>
      <c r="AG39" s="113">
        <f t="shared" si="16"/>
        <v>0.6</v>
      </c>
      <c r="AH39" s="35"/>
      <c r="AI39" s="121">
        <v>0</v>
      </c>
      <c r="AJ39" s="35"/>
      <c r="AK39" s="41"/>
      <c r="AL39" s="111">
        <f t="shared" si="17"/>
        <v>0.8</v>
      </c>
      <c r="AM39" s="35"/>
      <c r="AN39" s="121">
        <v>0</v>
      </c>
      <c r="AO39" s="35"/>
      <c r="AP39" s="297"/>
      <c r="AQ39" s="315">
        <f t="shared" si="18"/>
        <v>0.8</v>
      </c>
      <c r="AR39" s="316">
        <v>0.19350649350649352</v>
      </c>
      <c r="AS39" s="316">
        <f t="shared" si="8"/>
        <v>0.24188311688311689</v>
      </c>
      <c r="AT39" s="317" t="s">
        <v>226</v>
      </c>
      <c r="AU39" s="299"/>
    </row>
    <row r="40" spans="1:49" ht="16.5" thickBot="1" x14ac:dyDescent="0.3">
      <c r="A40" s="246" t="s">
        <v>248</v>
      </c>
      <c r="B40" s="247"/>
      <c r="C40" s="247"/>
      <c r="D40" s="247"/>
      <c r="E40" s="248"/>
      <c r="F40" s="61"/>
      <c r="G40" s="62"/>
      <c r="H40" s="62"/>
      <c r="I40" s="62"/>
      <c r="J40" s="62"/>
      <c r="K40" s="62"/>
      <c r="L40" s="62"/>
      <c r="M40" s="62"/>
      <c r="N40" s="62"/>
      <c r="O40" s="62"/>
      <c r="P40" s="62"/>
      <c r="Q40" s="62"/>
      <c r="R40" s="62"/>
      <c r="S40" s="62"/>
      <c r="T40" s="62"/>
      <c r="U40" s="62"/>
      <c r="V40" s="63"/>
      <c r="W40" s="249"/>
      <c r="X40" s="250"/>
      <c r="Y40" s="128">
        <f>AVERAGE(Y34:Y39)*20%</f>
        <v>0.19123162337662339</v>
      </c>
      <c r="Z40" s="251"/>
      <c r="AA40" s="252"/>
      <c r="AB40" s="253"/>
      <c r="AC40" s="254"/>
      <c r="AD40" s="49">
        <f>AVERAGE(AD34:AD39)</f>
        <v>0</v>
      </c>
      <c r="AE40" s="251"/>
      <c r="AF40" s="252"/>
      <c r="AG40" s="253"/>
      <c r="AH40" s="254"/>
      <c r="AI40" s="49">
        <f>AVERAGE(AI34:AI39)</f>
        <v>0</v>
      </c>
      <c r="AJ40" s="251"/>
      <c r="AK40" s="252"/>
      <c r="AL40" s="253"/>
      <c r="AM40" s="254"/>
      <c r="AN40" s="49">
        <f>AVERAGE(AN34:AN39)</f>
        <v>0</v>
      </c>
      <c r="AO40" s="251"/>
      <c r="AP40" s="252"/>
      <c r="AQ40" s="303"/>
      <c r="AR40" s="304"/>
      <c r="AS40" s="305">
        <f>AVERAGE(AS34:AS39)*20%</f>
        <v>4.2871937229437232E-2</v>
      </c>
      <c r="AT40" s="306"/>
      <c r="AU40" s="50"/>
    </row>
    <row r="41" spans="1:49" ht="19.5" thickBot="1" x14ac:dyDescent="0.35">
      <c r="A41" s="237" t="s">
        <v>127</v>
      </c>
      <c r="B41" s="238"/>
      <c r="C41" s="238"/>
      <c r="D41" s="238"/>
      <c r="E41" s="239"/>
      <c r="F41" s="58"/>
      <c r="G41" s="59"/>
      <c r="H41" s="59"/>
      <c r="I41" s="59"/>
      <c r="J41" s="59"/>
      <c r="K41" s="59"/>
      <c r="L41" s="59"/>
      <c r="M41" s="59"/>
      <c r="N41" s="59"/>
      <c r="O41" s="59"/>
      <c r="P41" s="59"/>
      <c r="Q41" s="59"/>
      <c r="R41" s="59"/>
      <c r="S41" s="59"/>
      <c r="T41" s="59"/>
      <c r="U41" s="59"/>
      <c r="V41" s="60"/>
      <c r="W41" s="240"/>
      <c r="X41" s="241"/>
      <c r="Y41" s="129">
        <f>Y33+Y40</f>
        <v>0.83236540311073925</v>
      </c>
      <c r="Z41" s="242"/>
      <c r="AA41" s="243"/>
      <c r="AB41" s="244"/>
      <c r="AC41" s="245"/>
      <c r="AD41" s="51">
        <f>+((AD33*80%)+(AD40*20%))</f>
        <v>0</v>
      </c>
      <c r="AE41" s="242"/>
      <c r="AF41" s="243"/>
      <c r="AG41" s="244"/>
      <c r="AH41" s="245"/>
      <c r="AI41" s="51">
        <f>+((AI33*80%)+(AI40*20%))</f>
        <v>0</v>
      </c>
      <c r="AJ41" s="242"/>
      <c r="AK41" s="243"/>
      <c r="AL41" s="244"/>
      <c r="AM41" s="245"/>
      <c r="AN41" s="51">
        <f>+((AN33*80%)+(AN40*20%))</f>
        <v>0</v>
      </c>
      <c r="AO41" s="242"/>
      <c r="AP41" s="243"/>
      <c r="AQ41" s="244"/>
      <c r="AR41" s="245"/>
      <c r="AS41" s="129">
        <f>AS33+AS40</f>
        <v>0.21657486283224536</v>
      </c>
      <c r="AT41" s="122"/>
      <c r="AU41" s="52"/>
    </row>
    <row r="42" spans="1:49" x14ac:dyDescent="0.25">
      <c r="A42" s="1"/>
      <c r="B42" s="1"/>
      <c r="C42" s="1"/>
      <c r="D42" s="1"/>
      <c r="E42" s="1"/>
      <c r="F42" s="1"/>
      <c r="G42" s="1"/>
      <c r="H42" s="1"/>
      <c r="I42" s="1"/>
      <c r="J42" s="1"/>
      <c r="K42" s="1"/>
      <c r="L42" s="1"/>
      <c r="M42" s="1"/>
      <c r="N42" s="1"/>
      <c r="O42" s="1"/>
      <c r="P42" s="1"/>
      <c r="Q42" s="1"/>
      <c r="R42" s="1"/>
      <c r="S42" s="1"/>
      <c r="T42" s="1"/>
      <c r="U42" s="1"/>
      <c r="V42" s="1"/>
      <c r="W42" s="116"/>
      <c r="X42" s="116"/>
      <c r="Y42" s="116"/>
      <c r="Z42" s="116"/>
      <c r="AA42" s="116"/>
      <c r="AB42" s="116"/>
      <c r="AC42" s="116"/>
      <c r="AD42" s="53"/>
      <c r="AE42" s="116"/>
      <c r="AF42" s="116"/>
      <c r="AG42" s="116"/>
      <c r="AH42" s="116"/>
      <c r="AI42" s="116"/>
      <c r="AJ42" s="116"/>
      <c r="AK42" s="116"/>
      <c r="AL42" s="116"/>
      <c r="AM42" s="116"/>
      <c r="AN42" s="116"/>
      <c r="AO42" s="116"/>
      <c r="AP42" s="116"/>
      <c r="AQ42" s="116"/>
      <c r="AR42" s="116"/>
      <c r="AS42" s="116"/>
      <c r="AT42" s="116"/>
      <c r="AU42" s="1"/>
      <c r="AV42" s="1"/>
      <c r="AW42" s="1"/>
    </row>
    <row r="43" spans="1:49" x14ac:dyDescent="0.25">
      <c r="A43" s="1"/>
      <c r="B43" s="1"/>
      <c r="C43" s="1"/>
      <c r="D43" s="1"/>
      <c r="E43" s="54"/>
      <c r="F43" s="1"/>
      <c r="G43" s="1"/>
      <c r="H43" s="1"/>
      <c r="I43" s="1"/>
      <c r="J43" s="1"/>
      <c r="K43" s="1"/>
      <c r="L43" s="1"/>
      <c r="M43" s="1"/>
      <c r="N43" s="1"/>
      <c r="O43" s="1"/>
      <c r="P43" s="1"/>
      <c r="Q43" s="1"/>
      <c r="R43" s="1"/>
      <c r="S43" s="1"/>
      <c r="T43" s="1"/>
      <c r="U43" s="1"/>
      <c r="V43" s="1"/>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
      <c r="AV43" s="1"/>
      <c r="AW43" s="1"/>
    </row>
  </sheetData>
  <mergeCells count="95">
    <mergeCell ref="G9:H9"/>
    <mergeCell ref="I9:M9"/>
    <mergeCell ref="I10:M10"/>
    <mergeCell ref="G10:H10"/>
    <mergeCell ref="AL41:AM41"/>
    <mergeCell ref="AG41:AH41"/>
    <mergeCell ref="AJ41:AK41"/>
    <mergeCell ref="AB15:AF16"/>
    <mergeCell ref="AG15:AK16"/>
    <mergeCell ref="AL15:AP16"/>
    <mergeCell ref="I11:M11"/>
    <mergeCell ref="I12:M12"/>
    <mergeCell ref="AO41:AP41"/>
    <mergeCell ref="AG40:AH40"/>
    <mergeCell ref="AJ40:AK40"/>
    <mergeCell ref="AQ41:AR41"/>
    <mergeCell ref="AL40:AM40"/>
    <mergeCell ref="AO40:AP40"/>
    <mergeCell ref="AQ40:AR40"/>
    <mergeCell ref="AO33:AP33"/>
    <mergeCell ref="AQ33:AR33"/>
    <mergeCell ref="A40:E40"/>
    <mergeCell ref="W40:X40"/>
    <mergeCell ref="Z40:AA40"/>
    <mergeCell ref="AB40:AC40"/>
    <mergeCell ref="AE40:AF40"/>
    <mergeCell ref="A41:E41"/>
    <mergeCell ref="W41:X41"/>
    <mergeCell ref="Z41:AA41"/>
    <mergeCell ref="AB41:AC41"/>
    <mergeCell ref="AE41:AF41"/>
    <mergeCell ref="AQ15:AT16"/>
    <mergeCell ref="A33:E33"/>
    <mergeCell ref="W33:X33"/>
    <mergeCell ref="Z33:AA33"/>
    <mergeCell ref="AB33:AC33"/>
    <mergeCell ref="AE33:AF33"/>
    <mergeCell ref="AG33:AH33"/>
    <mergeCell ref="AJ33:AK33"/>
    <mergeCell ref="AL33:AM33"/>
    <mergeCell ref="R14:V16"/>
    <mergeCell ref="W14:AA14"/>
    <mergeCell ref="AB14:AF14"/>
    <mergeCell ref="AG14:AK14"/>
    <mergeCell ref="AL14:AP14"/>
    <mergeCell ref="AQ14:AT14"/>
    <mergeCell ref="W15:AA16"/>
    <mergeCell ref="A14:B16"/>
    <mergeCell ref="C14:C17"/>
    <mergeCell ref="D14:F16"/>
    <mergeCell ref="G14:Q16"/>
    <mergeCell ref="AV1:AV2"/>
    <mergeCell ref="AK1:AK2"/>
    <mergeCell ref="AL1:AL2"/>
    <mergeCell ref="AM1:AM2"/>
    <mergeCell ref="AN1:AN2"/>
    <mergeCell ref="AO1:AO2"/>
    <mergeCell ref="AD1:AD2"/>
    <mergeCell ref="AE1:AE2"/>
    <mergeCell ref="AF1:AF2"/>
    <mergeCell ref="AG1:AG2"/>
    <mergeCell ref="AH1:AH2"/>
    <mergeCell ref="AI1:AI2"/>
    <mergeCell ref="AW1:AW2"/>
    <mergeCell ref="A2:M2"/>
    <mergeCell ref="A3:R3"/>
    <mergeCell ref="A4:R4"/>
    <mergeCell ref="A6:B12"/>
    <mergeCell ref="C6:E12"/>
    <mergeCell ref="F6:M6"/>
    <mergeCell ref="I7:M7"/>
    <mergeCell ref="I8:M8"/>
    <mergeCell ref="AP1:AP2"/>
    <mergeCell ref="AQ1:AQ2"/>
    <mergeCell ref="AR1:AR2"/>
    <mergeCell ref="AS1:AS2"/>
    <mergeCell ref="AT1:AT2"/>
    <mergeCell ref="AU1:AU2"/>
    <mergeCell ref="AJ1:AJ2"/>
    <mergeCell ref="G7:H7"/>
    <mergeCell ref="G8:H8"/>
    <mergeCell ref="G11:H11"/>
    <mergeCell ref="G12:H12"/>
    <mergeCell ref="AC1:AC2"/>
    <mergeCell ref="A1:M1"/>
    <mergeCell ref="N1:R2"/>
    <mergeCell ref="S1:S2"/>
    <mergeCell ref="T1:T2"/>
    <mergeCell ref="U1:U2"/>
    <mergeCell ref="V1:V2"/>
    <mergeCell ref="X1:X2"/>
    <mergeCell ref="Y1:Y2"/>
    <mergeCell ref="Z1:Z2"/>
    <mergeCell ref="AA1:AA2"/>
    <mergeCell ref="AB1:AB2"/>
  </mergeCells>
  <dataValidations count="1">
    <dataValidation allowBlank="1" showInputMessage="1" showErrorMessage="1" error="Escriba un texto " promptTitle="Cualquier contenido" sqref="F23 F26 F29:F32" xr:uid="{7601E978-735A-419A-989B-FE7BD4F6EA56}"/>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76DF3B08D03B34B91F992FA5829B101" ma:contentTypeVersion="13" ma:contentTypeDescription="Crear nuevo documento." ma:contentTypeScope="" ma:versionID="cc955f964cef0544bbbbbbae69fb9f1f">
  <xsd:schema xmlns:xsd="http://www.w3.org/2001/XMLSchema" xmlns:xs="http://www.w3.org/2001/XMLSchema" xmlns:p="http://schemas.microsoft.com/office/2006/metadata/properties" xmlns:ns3="918d46ae-bc80-4b93-8345-0c7a35c27299" xmlns:ns4="5074ac74-b766-45bb-bfb7-2b9c165faf29" targetNamespace="http://schemas.microsoft.com/office/2006/metadata/properties" ma:root="true" ma:fieldsID="52adc75e7b8f0af577385e638f7f2ee5" ns3:_="" ns4:_="">
    <xsd:import namespace="918d46ae-bc80-4b93-8345-0c7a35c27299"/>
    <xsd:import namespace="5074ac74-b766-45bb-bfb7-2b9c165faf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d46ae-bc80-4b93-8345-0c7a35c272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74ac74-b766-45bb-bfb7-2b9c165faf29"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SharingHintHash" ma:index="13"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348804-F9F2-4846-BA87-C2B128F46D38}">
  <ds:schemaRefs>
    <ds:schemaRef ds:uri="http://schemas.microsoft.com/sharepoint/v3/contenttype/forms"/>
  </ds:schemaRefs>
</ds:datastoreItem>
</file>

<file path=customXml/itemProps2.xml><?xml version="1.0" encoding="utf-8"?>
<ds:datastoreItem xmlns:ds="http://schemas.openxmlformats.org/officeDocument/2006/customXml" ds:itemID="{AC77369E-AE28-4DD1-97BD-D1E092F04384}">
  <ds:schemaRefs>
    <ds:schemaRef ds:uri="5074ac74-b766-45bb-bfb7-2b9c165faf29"/>
    <ds:schemaRef ds:uri="http://purl.org/dc/dcmitype/"/>
    <ds:schemaRef ds:uri="http://purl.org/dc/term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918d46ae-bc80-4b93-8345-0c7a35c27299"/>
    <ds:schemaRef ds:uri="http://purl.org/dc/elements/1.1/"/>
  </ds:schemaRefs>
</ds:datastoreItem>
</file>

<file path=customXml/itemProps3.xml><?xml version="1.0" encoding="utf-8"?>
<ds:datastoreItem xmlns:ds="http://schemas.openxmlformats.org/officeDocument/2006/customXml" ds:itemID="{8201A0DD-42A1-4B91-BE5F-8433EFB5A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8d46ae-bc80-4b93-8345-0c7a35c27299"/>
    <ds:schemaRef ds:uri="5074ac74-b766-45bb-bfb7-2b9c165fa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Niño González</dc:creator>
  <cp:lastModifiedBy>Camilo Bautista Beltran</cp:lastModifiedBy>
  <dcterms:created xsi:type="dcterms:W3CDTF">2021-12-02T18:50:00Z</dcterms:created>
  <dcterms:modified xsi:type="dcterms:W3CDTF">2022-04-27T19:00:06Z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0x010100376DF3B08D03B34B91F992FA5829B101</vt:lpwstr>
  </property>
</Properties>
</file>