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19"/>
  <workbookPr defaultThemeVersion="166925"/>
  <mc:AlternateContent xmlns:mc="http://schemas.openxmlformats.org/markup-compatibility/2006">
    <mc:Choice Requires="x15">
      <x15ac:absPath xmlns:x15ac="http://schemas.microsoft.com/office/spreadsheetml/2010/11/ac" url="D:\TempUserProfiles\NetworkService\AppData\Local\Packages\oice_16_974fa576_32c1d314_15aa\AC\Temp\"/>
    </mc:Choice>
  </mc:AlternateContent>
  <xr:revisionPtr revIDLastSave="0" documentId="8_{54158E05-010E-4595-A715-9ECC20D8119F}" xr6:coauthVersionLast="47" xr6:coauthVersionMax="47" xr10:uidLastSave="{00000000-0000-0000-0000-000000000000}"/>
  <workbookProtection lockStructure="1"/>
  <bookViews>
    <workbookView xWindow="-120" yWindow="-120" windowWidth="15600" windowHeight="11760" xr2:uid="{00000000-000D-0000-FFFF-FFFF00000000}"/>
  </bookViews>
  <sheets>
    <sheet name="2021 chapinero"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3" i="1" l="1"/>
  <c r="AR37" i="1"/>
  <c r="X37" i="1"/>
  <c r="X31" i="1"/>
  <c r="X38" i="1"/>
  <c r="AQ33" i="1"/>
  <c r="X26" i="1"/>
  <c r="AR30" i="1"/>
  <c r="AR29" i="1"/>
  <c r="AR28" i="1"/>
  <c r="AR27" i="1"/>
  <c r="AR26" i="1"/>
  <c r="AR25" i="1"/>
  <c r="AR24" i="1"/>
  <c r="AR23" i="1"/>
  <c r="AR22" i="1"/>
  <c r="AR21" i="1"/>
  <c r="AR20" i="1"/>
  <c r="AR19" i="1"/>
  <c r="AR18" i="1"/>
  <c r="AR17" i="1"/>
  <c r="AR16" i="1"/>
  <c r="X22" i="1"/>
  <c r="X21" i="1"/>
  <c r="X20" i="1"/>
  <c r="X16" i="1"/>
  <c r="E30" i="1"/>
  <c r="E29" i="1"/>
  <c r="E28" i="1"/>
  <c r="E27" i="1"/>
  <c r="E26" i="1"/>
  <c r="E25" i="1"/>
  <c r="E24" i="1"/>
  <c r="E23" i="1"/>
  <c r="E22" i="1"/>
  <c r="E21" i="1"/>
  <c r="E20" i="1"/>
  <c r="E19" i="1"/>
  <c r="E18" i="1"/>
  <c r="E17" i="1"/>
  <c r="E16" i="1"/>
  <c r="E15" i="1"/>
  <c r="E14" i="1"/>
  <c r="E13" i="1"/>
  <c r="P30" i="1"/>
  <c r="P29" i="1"/>
  <c r="P28" i="1"/>
  <c r="P27" i="1"/>
  <c r="P26" i="1"/>
  <c r="P25" i="1"/>
  <c r="P24" i="1"/>
  <c r="P23" i="1"/>
  <c r="AL37" i="1"/>
  <c r="AG37" i="1"/>
  <c r="AB37" i="1"/>
  <c r="AL31" i="1"/>
  <c r="AG31" i="1"/>
  <c r="AB31" i="1"/>
  <c r="L37" i="1"/>
  <c r="P37" i="1"/>
  <c r="O37" i="1"/>
  <c r="N37" i="1"/>
  <c r="M37" i="1"/>
  <c r="AG38" i="1"/>
  <c r="AP36" i="1"/>
  <c r="AP35" i="1"/>
  <c r="AP34" i="1"/>
  <c r="AP33" i="1"/>
  <c r="AP32" i="1"/>
  <c r="AP30" i="1"/>
  <c r="AP29" i="1"/>
  <c r="AP28" i="1"/>
  <c r="AP27" i="1"/>
  <c r="AP26" i="1"/>
  <c r="AP25" i="1"/>
  <c r="AP24" i="1"/>
  <c r="AP23" i="1"/>
  <c r="AP22" i="1"/>
  <c r="AP21" i="1"/>
  <c r="AP20" i="1"/>
  <c r="AP19" i="1"/>
  <c r="AP18" i="1"/>
  <c r="AP17" i="1"/>
  <c r="AP16" i="1"/>
  <c r="AP15" i="1"/>
  <c r="AP14" i="1"/>
  <c r="AP13" i="1"/>
  <c r="AK36" i="1"/>
  <c r="AK35" i="1"/>
  <c r="AK34" i="1"/>
  <c r="AK33" i="1"/>
  <c r="AK32" i="1"/>
  <c r="AK30" i="1"/>
  <c r="AK29" i="1"/>
  <c r="AK28" i="1"/>
  <c r="AK27" i="1"/>
  <c r="AK26" i="1"/>
  <c r="AK25" i="1"/>
  <c r="AK24" i="1"/>
  <c r="AK23" i="1"/>
  <c r="AK22" i="1"/>
  <c r="AK21" i="1"/>
  <c r="AK20" i="1"/>
  <c r="AK19" i="1"/>
  <c r="AK18" i="1"/>
  <c r="AK17" i="1"/>
  <c r="AK16" i="1"/>
  <c r="AK15" i="1"/>
  <c r="AK14" i="1"/>
  <c r="AK13" i="1"/>
  <c r="AF36" i="1"/>
  <c r="AF35" i="1"/>
  <c r="AF34" i="1"/>
  <c r="AF33" i="1"/>
  <c r="AF37" i="1"/>
  <c r="AF38" i="1"/>
  <c r="AF32" i="1"/>
  <c r="AF30" i="1"/>
  <c r="AF29" i="1"/>
  <c r="AF28" i="1"/>
  <c r="AF27" i="1"/>
  <c r="AF26" i="1"/>
  <c r="AF25" i="1"/>
  <c r="AF24" i="1"/>
  <c r="AF23" i="1"/>
  <c r="AF22" i="1"/>
  <c r="AF21" i="1"/>
  <c r="AF20" i="1"/>
  <c r="AF19" i="1"/>
  <c r="AF18" i="1"/>
  <c r="AF17" i="1"/>
  <c r="AF16" i="1"/>
  <c r="AF15" i="1"/>
  <c r="AF14" i="1"/>
  <c r="AF13" i="1"/>
  <c r="AA36" i="1"/>
  <c r="AA35" i="1"/>
  <c r="AA34" i="1"/>
  <c r="AA33" i="1"/>
  <c r="AA32" i="1"/>
  <c r="AA30" i="1"/>
  <c r="AA29" i="1"/>
  <c r="AA28" i="1"/>
  <c r="AA27" i="1"/>
  <c r="AA26" i="1"/>
  <c r="AA25" i="1"/>
  <c r="AA24" i="1"/>
  <c r="AA23" i="1"/>
  <c r="AA22" i="1"/>
  <c r="AA21" i="1"/>
  <c r="AA20" i="1"/>
  <c r="AA19" i="1"/>
  <c r="AA18" i="1"/>
  <c r="AA17" i="1"/>
  <c r="AA16" i="1"/>
  <c r="AA15" i="1"/>
  <c r="AA14" i="1"/>
  <c r="AA13" i="1"/>
  <c r="V36" i="1"/>
  <c r="V33" i="1"/>
  <c r="V30" i="1"/>
  <c r="V29" i="1"/>
  <c r="V28" i="1"/>
  <c r="V27" i="1"/>
  <c r="V26" i="1"/>
  <c r="V25" i="1"/>
  <c r="V24" i="1"/>
  <c r="V23" i="1"/>
  <c r="V22" i="1"/>
  <c r="V21" i="1"/>
  <c r="V20" i="1"/>
  <c r="V19" i="1"/>
  <c r="V18" i="1"/>
  <c r="V17" i="1"/>
  <c r="V16" i="1"/>
  <c r="V15" i="1"/>
  <c r="E31" i="1"/>
  <c r="E37" i="1"/>
  <c r="AL38" i="1"/>
  <c r="AB38" i="1"/>
  <c r="N38" i="1"/>
  <c r="O38" i="1"/>
  <c r="M38" i="1"/>
  <c r="AA37" i="1"/>
  <c r="AA38" i="1"/>
  <c r="L38" i="1"/>
  <c r="AK37" i="1"/>
  <c r="AK38" i="1"/>
  <c r="P38" i="1"/>
  <c r="E38" i="1"/>
  <c r="AR31" i="1"/>
  <c r="AR38" i="1"/>
</calcChain>
</file>

<file path=xl/sharedStrings.xml><?xml version="1.0" encoding="utf-8"?>
<sst xmlns="http://schemas.openxmlformats.org/spreadsheetml/2006/main" count="458" uniqueCount="228">
  <si>
    <r>
      <t xml:space="preserve">ALCALDÍA LOCAL DE </t>
    </r>
    <r>
      <rPr>
        <b/>
        <u/>
        <sz val="11"/>
        <color indexed="8"/>
        <rFont val="Calibri Light"/>
        <family val="2"/>
      </rPr>
      <t>CHAPINERO</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</si>
  <si>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 xml:space="preserve">Caso HOLA: </t>
    </r>
    <r>
      <rPr>
        <sz val="11"/>
        <color indexed="8"/>
        <rFont val="Calibri Light"/>
        <family val="2"/>
      </rPr>
      <t>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</si>
  <si>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</si>
  <si>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</si>
  <si>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</si>
  <si>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</si>
  <si>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</si>
  <si>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</si>
  <si>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</si>
  <si>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 de marzo 2021</t>
  </si>
  <si>
    <t>Publicación del plan de gestión aprobado. Caso HOLA: 158311</t>
  </si>
  <si>
    <t>28 de abril de 2021</t>
  </si>
  <si>
    <t>Para el primer trimestre de la vigencia 2021, el plan de gestión de la Alcaldía Local alcanzó un nivel de desempeño del 75% de acuerdo con lo programado, y del 33%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</si>
  <si>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</si>
  <si>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</si>
  <si>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</si>
  <si>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</si>
  <si>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</si>
  <si>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</si>
  <si>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</si>
  <si>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</si>
  <si>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</si>
  <si>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</si>
  <si>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</si>
  <si>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</si>
  <si>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</si>
  <si>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</si>
  <si>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</si>
  <si>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</si>
  <si>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</si>
  <si>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</si>
  <si>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</si>
  <si>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</si>
  <si>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</si>
  <si>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</si>
  <si>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</si>
  <si>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</si>
  <si>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</si>
  <si>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</si>
  <si>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</si>
  <si>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</si>
  <si>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</si>
  <si>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</si>
  <si>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</si>
  <si>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</si>
  <si>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</si>
  <si>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</si>
  <si>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</si>
  <si>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</si>
  <si>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</si>
  <si>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</si>
  <si>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</si>
  <si>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</si>
  <si>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</si>
  <si>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</si>
  <si>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</si>
  <si>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</si>
  <si>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</si>
  <si>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</si>
  <si>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</si>
  <si>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</si>
  <si>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</si>
  <si>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</si>
  <si>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</si>
  <si>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</si>
  <si>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</si>
  <si>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</si>
  <si>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</si>
  <si>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</si>
  <si>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</si>
  <si>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</si>
  <si>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</si>
  <si>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</si>
  <si>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r>
      <t xml:space="preserve">3. Lograr que el </t>
    </r>
    <r>
      <rPr>
        <b/>
        <sz val="11"/>
        <color indexed="8"/>
        <rFont val="Calibri Light"/>
        <family val="2"/>
      </rPr>
      <t xml:space="preserve">100% </t>
    </r>
    <r>
      <rPr>
        <sz val="11"/>
        <color indexed="8"/>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</si>
  <si>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</si>
  <si>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</si>
  <si>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</si>
  <si>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</si>
  <si>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</si>
  <si>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</si>
  <si>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El FDL de Chapinero ha realizado un proceso de inversión en capacidad institucional, en talento humano altamente capacitado, para lograr dar alcance a las metas del Plan de Desarrollo, atender a los promotores ciudadanos y tener las condiciones dadas para que las propuestas ganadoras (38 iniciativas ciudadanas) sean llevadas totalmente a satisfacción; por ello, de las 17 metas con presupuestos participativos que ascienden de acuerdo con la asignación presupuestal de 2021, a $6.724.854 de los cuales se han comprometido $386.007.000. Se adjunta archivo con detalle.
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 para próximos seguimientos.
</t>
  </si>
  <si>
    <t xml:space="preserve">Reporte de recursos comprometidos y con Registro Presupuestal
Plataforma Gobierno Abierto para Bogotá
Acta de acuerdo participativo
BOGDATA
</t>
  </si>
  <si>
    <t xml:space="preserve">El FDL de Chapinero ha realizado un proceso de inversión en capacidad institucional, en talento humano altamente capacitado, para lograr dar alcance a las metas del Plan de Desarrollo, atender a los promotores ciudadanos y tener las condiciones dadas para que las propuestas ganadoras (38 iniciativas ciudadanas) sean llevadas totalmente a satisfacción; por ello, de las 17 metas con presupuestos participativos que ascienden de acuerdo con la asignación presupuestal de 2021, a $6.724.854 de los cuales se han comprometido $386.007.000. Se adjunta archivo con detalle.
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
</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</si>
  <si>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</si>
  <si>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</si>
  <si>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</si>
  <si>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</si>
  <si>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</si>
  <si>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</si>
  <si>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</si>
  <si>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</si>
  <si>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100% de los pagos autorizados por los apoyos a la supervisión se giraron equivalentes al 14,65% reportado</t>
  </si>
  <si>
    <t xml:space="preserve">Reporte seguimiento mensual consolidado
Reporte BOGDATA
</t>
  </si>
  <si>
    <r>
      <t>5. 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</si>
  <si>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</si>
  <si>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</si>
  <si>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El 100% de los pagos autorizados por los apoyos a la supervisión se giraron equivalentes al 15,10% reportado</t>
  </si>
  <si>
    <r>
      <t xml:space="preserve">6. Comprometer mínimo el </t>
    </r>
    <r>
      <rPr>
        <b/>
        <sz val="11"/>
        <color indexed="8"/>
        <rFont val="Calibri Light"/>
        <family val="2"/>
      </rPr>
      <t>25%</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</si>
  <si>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</si>
  <si>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</si>
  <si>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</si>
  <si>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La contratación se da en razón a los contratos legalizados en el primer trimestre y a transferencias como la de ingreso solidario</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</si>
  <si>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</si>
  <si>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</si>
  <si>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</si>
  <si>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Se giraron el 100% de los pagos aprobados y la transferencia monetaria.</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</si>
  <si>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</si>
  <si>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</si>
  <si>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</si>
  <si>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</si>
  <si>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</si>
  <si>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A través del análisis de la información disponible con contratos electrónicos disponibles en SECOP II versus las solicitudes SIPSE que ha culminado su flujo y han superado la estación CARGUE DE CONTRATO -  CONTRATACION, se evidencia que 32 contratos han sido asociados en SIPSE de los contratos publicados en SECOPII para en el primer trimestre de 2021. Ver informe</t>
  </si>
  <si>
    <t xml:space="preserve">Reporte seguimiento mensual consolidado
Reporte SIPSE LOCAL y Reporte SECOP
</t>
  </si>
  <si>
    <t>A través del análisis de la información disponible con contratos electrónicos disponibles en SECOPII versus las solicitudes SIPSE que ha culminado su flujo y han superado la estación CARGUE DE CONTRATO -  CONTRATACION, se evidencia que 32 contratos han sido asociados en SIPSE de 85 contratos publicados en SECOPII para en el primer trimestre de 2021. Ver informe</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</si>
  <si>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</si>
  <si>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</si>
  <si>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</si>
  <si>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</si>
  <si>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</si>
  <si>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 xml:space="preserve">A través del análisis de la información disponible con contratos electrónicos disponibles en SECOPII versus las solicitudes SIPSE que ha culminado su flujo total, se evidencia que 17 contratos están en estado 2.2., de los contratos publicados en SECOP II para en el primer trimestre de 2021. Ver informe
</t>
  </si>
  <si>
    <t xml:space="preserve">Reporte seguimiento mensual consolidado
Reporte SIPSE LOCAL
</t>
  </si>
  <si>
    <t xml:space="preserve">A través del análisis de la información disponible con contratos electrónicos disponibles en SECOPII versus las solicitudes SIPSE que ha culminado su flujo total, se evidencia que 17 contratos están en estado 2.2. En ejecución de 85 contratos publicados en SECOPII para en el primer trimestre de 2021. Ver informe
</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</si>
  <si>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</si>
  <si>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</si>
  <si>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</si>
  <si>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</si>
  <si>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SIPSE Local</t>
  </si>
  <si>
    <t xml:space="preserve">Durante el primer trimestre se presenta el siguiente panorama:
100% utilización módulo proyectos
0% utilización módulo Banco de iniciativas
20% utilización módulos Contratos y Financiero, en relación con el indicador anterior. Ver informe
</t>
  </si>
  <si>
    <t>Inspección, vigilancia y control</t>
  </si>
  <si>
    <r>
      <t xml:space="preserve">11. Impulsar procesalmente (avocar, rechazar, enviar al competente y todo lo que derive del desarrollo de la actuación), </t>
    </r>
    <r>
      <rPr>
        <b/>
        <sz val="11"/>
        <color indexed="8"/>
        <rFont val="Calibri Light"/>
        <family val="2"/>
      </rPr>
      <t>7.680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</si>
  <si>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</si>
  <si>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</si>
  <si>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</si>
  <si>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</si>
  <si>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</si>
  <si>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</si>
  <si>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Conforme a lo anterior se entiende que con respecto a la META 11, lo programado para las 4 inspecciones son 1920 expedientes impulsándolos procesalmente. De acuerdo con el reporte de la DGP. Se impulsaron procesalmente 1.529 expedientes.</t>
  </si>
  <si>
    <t>Fallos de fondo – Aplicativo ARCO
MATRIZ DE CONSOLIDACIÓN</t>
  </si>
  <si>
    <r>
      <t xml:space="preserve">12. Proferir </t>
    </r>
    <r>
      <rPr>
        <b/>
        <sz val="11"/>
        <color indexed="8"/>
        <rFont val="Calibri Light"/>
        <family val="2"/>
      </rPr>
      <t>3.840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</si>
  <si>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</si>
  <si>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</si>
  <si>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</si>
  <si>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t>Lo programado para las inspecciones entre fallos y archivos en primera instancia son 960, para lo cual se consolidó un total de 1.319 fallos y archivos entre las 4 inspecciones de chapinero, de acuerdo con el reporte de la DGP.</t>
  </si>
  <si>
    <t>Actuaciones administrativas terminadas
Aplicativo SI ACTUA
MATRIZ DE CONSOLIDACIÓN</t>
  </si>
  <si>
    <r>
      <t xml:space="preserve">13. Terminar (archivar), </t>
    </r>
    <r>
      <rPr>
        <b/>
        <sz val="11"/>
        <color indexed="8"/>
        <rFont val="Calibri Light"/>
        <family val="2"/>
      </rPr>
      <t xml:space="preserve">234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</si>
  <si>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</si>
  <si>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</si>
  <si>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</si>
  <si>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</si>
  <si>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</si>
  <si>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Actualmente se adelanta por parte del equipo la caracterización de actualización de los expedientes con la verificación física de los mismos</t>
  </si>
  <si>
    <t xml:space="preserve">Actuaciones administrativas terminadas por vía gubernativa
Aplicativo Si Actúa I
</t>
  </si>
  <si>
    <r>
      <t xml:space="preserve">14. Terminar </t>
    </r>
    <r>
      <rPr>
        <b/>
        <sz val="11"/>
        <color indexed="8"/>
        <rFont val="Calibri Light"/>
        <family val="2"/>
      </rPr>
      <t>186</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</si>
  <si>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</si>
  <si>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</si>
  <si>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t>Se finalizó el trámite de cobro persuasivo y se remitieron las actuaciones a la Secretaría de Hacienda Distrital para proseguir con el trámite de cobro coactivo.</t>
  </si>
  <si>
    <t xml:space="preserve">Registros operativos Alcaldía Local
</t>
  </si>
  <si>
    <r>
      <t xml:space="preserve">15. Realizar </t>
    </r>
    <r>
      <rPr>
        <b/>
        <sz val="11"/>
        <color indexed="8"/>
        <rFont val="Calibri Light"/>
        <family val="2"/>
      </rPr>
      <t>112</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</si>
  <si>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</si>
  <si>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</si>
  <si>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</si>
  <si>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</si>
  <si>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</si>
  <si>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Durante I trimestre se realizaron 102 acciones de control u operativos en Espacio Público. Anexamos matriz en Excel relacionando cada uno, junto con las respectivas actas.</t>
  </si>
  <si>
    <r>
      <t xml:space="preserve">16. Realizar </t>
    </r>
    <r>
      <rPr>
        <b/>
        <sz val="11"/>
        <color indexed="8"/>
        <rFont val="Calibri Light"/>
        <family val="2"/>
      </rPr>
      <t>130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</si>
  <si>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</si>
  <si>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</si>
  <si>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Durante el primer trimestre se realizaron 71 acciones de control u operativos de Actividad Económica, anexamos matriz Excel relacionando cada uno junto con las respectivas actas.</t>
  </si>
  <si>
    <r>
      <t xml:space="preserve">17. Realizar </t>
    </r>
    <r>
      <rPr>
        <b/>
        <sz val="11"/>
        <color indexed="8"/>
        <rFont val="Calibri Light"/>
        <family val="2"/>
      </rPr>
      <t>36</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</si>
  <si>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</si>
  <si>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</si>
  <si>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Durante I trimestre se realizaron 60 acciones de control. Se anexa como soporte archivo Excel y relacionando cada uno y Actas.</t>
  </si>
  <si>
    <r>
      <t xml:space="preserve">18. Realizar </t>
    </r>
    <r>
      <rPr>
        <b/>
        <sz val="11"/>
        <color indexed="8"/>
        <rFont val="Calibri Light"/>
        <family val="2"/>
      </rPr>
      <t>44</t>
    </r>
    <r>
      <rPr>
        <sz val="11"/>
        <color indexed="8"/>
        <rFont val="Calibri Light"/>
        <family val="2"/>
      </rPr>
      <t xml:space="preserve"> operativos de inspección, vigilancia y control para dar cumplimiento a los fallos de cerros orientales.</t>
    </r>
  </si>
  <si>
    <t>Acciones de control u operativos para el cumplimiento de los fallos de cerros orientales realizadas</t>
  </si>
  <si>
    <t>Número de Acciones de control u operativos para el cumplimiento de los fallos de cerros orientales realizadas</t>
  </si>
  <si>
    <t xml:space="preserve">Durante I trimestre se realizaron 15 acciones de control u operativos en Cerros Orientales para lo cual anexamos Excel relacionando cada uno y las respectivas actas. </t>
  </si>
  <si>
    <t xml:space="preserve">Registros operativos Alcaldía Local (actas y excel)
</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</si>
  <si>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</si>
  <si>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</si>
  <si>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</si>
  <si>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</si>
  <si>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</si>
  <si>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</si>
  <si>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</si>
  <si>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</si>
  <si>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</si>
  <si>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</si>
  <si>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</si>
  <si>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</si>
  <si>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</si>
  <si>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MT 2. Mantener el 100% de las acciones de mejora asignadas al proceso/Alcaldía con relación a planes de mejoramiento interno documentadas y vigentes</t>
  </si>
  <si>
    <t>Acciones correctivas documentadas y vigentes</t>
  </si>
  <si>
    <t>1 -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</si>
  <si>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</si>
  <si>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</si>
  <si>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</si>
  <si>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</si>
  <si>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</si>
  <si>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tiene 38 acciones de las cuales 19 presentan vencimiento.</t>
  </si>
  <si>
    <t>Reporte MIMEC</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</si>
  <si>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</si>
  <si>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</si>
  <si>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</si>
  <si>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</si>
  <si>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</si>
  <si>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</si>
  <si>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</si>
  <si>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</si>
  <si>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</si>
  <si>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</si>
  <si>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</si>
  <si>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</si>
  <si>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</si>
  <si>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</si>
  <si>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</si>
  <si>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</si>
  <si>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</si>
  <si>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</si>
  <si>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</si>
  <si>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</si>
  <si>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</si>
  <si>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</si>
  <si>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ciudadania</t>
  </si>
  <si>
    <t xml:space="preserve">Reporte Aplicativo CRONOS </t>
  </si>
  <si>
    <t>Responsable del Reporte: Subsecretaria de Gestión Institicional - Grupo Oficina de atención a la Ciudadanía</t>
  </si>
  <si>
    <t>La localidad ha atendido 7.279 requerimientos ciudadanos de los 7.474 recibidos de 2016 a 2020, que equivalen al 97,39%</t>
  </si>
  <si>
    <t>Total metas transversales (20%)</t>
  </si>
  <si>
    <t xml:space="preserve">Total plan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</si>
</sst>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4">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1" fontId="4" fillId="0" borderId="0" applyFont="0" applyFill="0" applyBorder="0" applyAlignment="0" applyProtection="0"/>
    <xf numFmtId="9" fontId="4" fillId="0" borderId="0" applyFont="0" applyFill="0" applyBorder="0" applyAlignment="0" applyProtection="0"/>
  </cellStyleXfs>
  <cellXfs count="101">
    <xf numFmtId="0" fontId="0" fillId="0" borderId="0" xfId="0"/>
    <xf numFmtId="0" fontId="5" fillId="0" borderId="0" xfId="0" applyFont="1" applyAlignment="1" applyProtection="1">
      <alignment wrapText="1"/>
      <protection hidden="1"/>
    </xf>
    <xf numFmtId="0" fontId="5" fillId="0" borderId="0" xfId="0" applyFont="1" applyAlignment="1" applyProtection="1">
      <alignment vertical="center" wrapText="1"/>
      <protection hidden="1"/>
    </xf>
    <xf numFmtId="0" fontId="6" fillId="2" borderId="1" xfId="0" applyFont="1" applyFill="1" applyBorder="1" applyAlignment="1" applyProtection="1">
      <alignment wrapText="1"/>
      <protection hidden="1"/>
    </xf>
    <xf numFmtId="0" fontId="5" fillId="0" borderId="1" xfId="0" applyFont="1" applyBorder="1" applyAlignment="1" applyProtection="1">
      <alignment wrapText="1"/>
      <protection hidden="1"/>
    </xf>
    <xf numFmtId="10" fontId="5" fillId="0" borderId="1" xfId="2" applyNumberFormat="1" applyFont="1" applyBorder="1" applyAlignment="1" applyProtection="1">
      <alignment horizontal="right" vertical="top" wrapText="1"/>
      <protection hidden="1"/>
    </xf>
    <xf numFmtId="10" fontId="5" fillId="0" borderId="1" xfId="0" applyNumberFormat="1" applyFont="1" applyBorder="1" applyAlignment="1" applyProtection="1">
      <alignment horizontal="left" vertical="top" wrapText="1"/>
      <protection hidden="1"/>
    </xf>
    <xf numFmtId="9" fontId="5" fillId="0" borderId="1" xfId="0" applyNumberFormat="1" applyFont="1" applyBorder="1" applyAlignment="1" applyProtection="1">
      <alignment horizontal="left" vertical="top" wrapText="1"/>
      <protection hidden="1"/>
    </xf>
    <xf numFmtId="9" fontId="5" fillId="0" borderId="1" xfId="2" applyFont="1" applyBorder="1" applyAlignment="1" applyProtection="1">
      <alignment horizontal="left" vertical="top" wrapText="1"/>
      <protection hidden="1"/>
    </xf>
    <xf numFmtId="0" fontId="7" fillId="0" borderId="1" xfId="0" applyFont="1" applyBorder="1" applyAlignment="1" applyProtection="1">
      <alignment horizontal="left" vertical="top" wrapText="1"/>
      <protection hidden="1"/>
    </xf>
    <xf numFmtId="41" fontId="5" fillId="0" borderId="1" xfId="1" applyFont="1" applyBorder="1" applyAlignment="1" applyProtection="1">
      <alignment horizontal="left" vertical="top" wrapText="1"/>
      <protection hidden="1"/>
    </xf>
    <xf numFmtId="41" fontId="5" fillId="0" borderId="1" xfId="0" applyNumberFormat="1" applyFont="1" applyBorder="1" applyAlignment="1" applyProtection="1">
      <alignment horizontal="left" vertical="top" wrapText="1"/>
      <protection hidden="1"/>
    </xf>
    <xf numFmtId="0" fontId="5" fillId="0" borderId="1" xfId="0" applyFont="1" applyBorder="1" applyAlignment="1" applyProtection="1">
      <alignment horizontal="right" vertical="top" wrapText="1"/>
      <protection hidden="1"/>
    </xf>
    <xf numFmtId="0" fontId="8" fillId="2" borderId="1" xfId="0" applyFont="1" applyFill="1" applyBorder="1" applyAlignment="1" applyProtection="1">
      <alignment wrapText="1"/>
      <protection hidden="1"/>
    </xf>
    <xf numFmtId="0" fontId="9" fillId="2" borderId="1" xfId="0" applyFont="1" applyFill="1" applyBorder="1" applyAlignment="1" applyProtection="1">
      <protection hidden="1"/>
    </xf>
    <xf numFmtId="9" fontId="9" fillId="2" borderId="1" xfId="2" applyFont="1" applyFill="1" applyBorder="1" applyAlignment="1" applyProtection="1">
      <alignment wrapText="1"/>
      <protection hidden="1"/>
    </xf>
    <xf numFmtId="0" fontId="10" fillId="0" borderId="1" xfId="0" applyFont="1" applyBorder="1" applyAlignment="1" applyProtection="1">
      <alignment horizontal="left" vertical="top" wrapText="1"/>
      <protection hidden="1"/>
    </xf>
    <xf numFmtId="9" fontId="10" fillId="0" borderId="1" xfId="0" applyNumberFormat="1" applyFont="1" applyBorder="1" applyAlignment="1" applyProtection="1">
      <alignment horizontal="left" vertical="top" wrapText="1"/>
      <protection hidden="1"/>
    </xf>
    <xf numFmtId="0" fontId="10" fillId="3" borderId="1" xfId="0" applyFont="1" applyFill="1" applyBorder="1" applyAlignment="1" applyProtection="1">
      <alignment horizontal="left" vertical="top" wrapText="1"/>
      <protection hidden="1"/>
    </xf>
    <xf numFmtId="9" fontId="10" fillId="3" borderId="1" xfId="0" applyNumberFormat="1" applyFont="1" applyFill="1" applyBorder="1" applyAlignment="1" applyProtection="1">
      <alignment horizontal="right" vertical="top" wrapText="1"/>
      <protection hidden="1"/>
    </xf>
    <xf numFmtId="9" fontId="10" fillId="3" borderId="1" xfId="2" applyNumberFormat="1" applyFont="1" applyFill="1" applyBorder="1" applyAlignment="1" applyProtection="1">
      <alignment horizontal="right" vertical="top" wrapText="1"/>
      <protection hidden="1"/>
    </xf>
    <xf numFmtId="9" fontId="10" fillId="3" borderId="1" xfId="2" applyFont="1" applyFill="1" applyBorder="1" applyAlignment="1" applyProtection="1">
      <alignment horizontal="right" vertical="top" wrapText="1"/>
      <protection hidden="1"/>
    </xf>
    <xf numFmtId="0" fontId="11" fillId="2" borderId="1" xfId="0" applyFont="1" applyFill="1" applyBorder="1" applyAlignment="1" applyProtection="1">
      <alignment wrapText="1"/>
      <protection hidden="1"/>
    </xf>
    <xf numFmtId="9" fontId="11" fillId="2" borderId="1" xfId="2" applyFont="1" applyFill="1" applyBorder="1" applyAlignment="1" applyProtection="1">
      <alignment wrapText="1"/>
      <protection hidden="1"/>
    </xf>
    <xf numFmtId="9" fontId="11" fillId="2" borderId="1" xfId="0" applyNumberFormat="1" applyFont="1" applyFill="1" applyBorder="1" applyAlignment="1" applyProtection="1">
      <alignment wrapText="1"/>
      <protection hidden="1"/>
    </xf>
    <xf numFmtId="0" fontId="12" fillId="4" borderId="1" xfId="0" applyFont="1" applyFill="1" applyBorder="1" applyAlignment="1" applyProtection="1">
      <alignment wrapText="1"/>
      <protection hidden="1"/>
    </xf>
    <xf numFmtId="0" fontId="13" fillId="4" borderId="1" xfId="0" applyFont="1" applyFill="1" applyBorder="1" applyAlignment="1" applyProtection="1">
      <alignment wrapText="1"/>
      <protection hidden="1"/>
    </xf>
    <xf numFmtId="9" fontId="13" fillId="4" borderId="1" xfId="2" applyFont="1" applyFill="1" applyBorder="1" applyAlignment="1" applyProtection="1">
      <alignment wrapText="1"/>
      <protection hidden="1"/>
    </xf>
    <xf numFmtId="9" fontId="12" fillId="4" borderId="1" xfId="2" applyFont="1" applyFill="1" applyBorder="1" applyAlignment="1" applyProtection="1">
      <alignment wrapText="1"/>
      <protection hidden="1"/>
    </xf>
    <xf numFmtId="9" fontId="5" fillId="0" borderId="1" xfId="0" applyNumberFormat="1" applyFont="1" applyBorder="1" applyAlignment="1" applyProtection="1">
      <alignment horizontal="right" vertical="top" wrapText="1"/>
      <protection hidden="1"/>
    </xf>
    <xf numFmtId="9" fontId="9" fillId="2" borderId="1" xfId="2" applyFont="1" applyFill="1" applyBorder="1" applyAlignment="1" applyProtection="1">
      <alignment horizontal="right" wrapText="1"/>
      <protection hidden="1"/>
    </xf>
    <xf numFmtId="0" fontId="8" fillId="0" borderId="0" xfId="0" applyFont="1" applyAlignment="1" applyProtection="1">
      <alignment wrapText="1"/>
      <protection hidden="1"/>
    </xf>
    <xf numFmtId="0" fontId="12" fillId="0" borderId="0" xfId="0" applyFont="1" applyAlignment="1" applyProtection="1">
      <alignment wrapText="1"/>
      <protection hidden="1"/>
    </xf>
    <xf numFmtId="0" fontId="6" fillId="5" borderId="1" xfId="0" applyFont="1" applyFill="1" applyBorder="1" applyAlignment="1" applyProtection="1">
      <alignment horizontal="center" vertical="center" wrapText="1"/>
      <protection hidden="1"/>
    </xf>
    <xf numFmtId="0" fontId="5" fillId="0" borderId="0" xfId="0" applyFont="1" applyAlignment="1" applyProtection="1">
      <alignment horizontal="left" vertical="top" wrapText="1"/>
      <protection hidden="1"/>
    </xf>
    <xf numFmtId="41" fontId="5" fillId="0" borderId="1" xfId="1" applyFont="1" applyBorder="1" applyAlignment="1" applyProtection="1">
      <alignment vertical="top" wrapText="1"/>
      <protection hidden="1"/>
    </xf>
    <xf numFmtId="0" fontId="5" fillId="0" borderId="0" xfId="0" applyFont="1" applyAlignment="1" applyProtection="1">
      <alignment horizontal="center" vertical="top" wrapText="1"/>
      <protection hidden="1"/>
    </xf>
    <xf numFmtId="9" fontId="5" fillId="0" borderId="1" xfId="0" applyNumberFormat="1" applyFont="1" applyBorder="1" applyAlignment="1" applyProtection="1">
      <alignment horizontal="center" vertical="top" wrapText="1"/>
      <protection hidden="1"/>
    </xf>
    <xf numFmtId="0" fontId="5" fillId="0" borderId="1" xfId="0" applyFont="1" applyBorder="1" applyAlignment="1" applyProtection="1">
      <alignment horizontal="center" vertical="top" wrapText="1"/>
      <protection locked="0"/>
    </xf>
    <xf numFmtId="9" fontId="5" fillId="0" borderId="1" xfId="0" applyNumberFormat="1" applyFont="1" applyBorder="1" applyAlignment="1" applyProtection="1">
      <alignment horizontal="center" vertical="top" wrapText="1"/>
      <protection locked="0"/>
    </xf>
    <xf numFmtId="10" fontId="5" fillId="0" borderId="1" xfId="0" applyNumberFormat="1" applyFont="1" applyBorder="1" applyAlignment="1" applyProtection="1">
      <alignment horizontal="center" vertical="top" wrapText="1"/>
      <protection locked="0"/>
    </xf>
    <xf numFmtId="41" fontId="5" fillId="0" borderId="1" xfId="1" applyFont="1" applyBorder="1" applyAlignment="1" applyProtection="1">
      <alignment horizontal="center" vertical="top" wrapText="1"/>
      <protection hidden="1"/>
    </xf>
    <xf numFmtId="41" fontId="5" fillId="0" borderId="1" xfId="1" applyFont="1" applyBorder="1" applyAlignment="1" applyProtection="1">
      <alignment horizontal="center" vertical="top" wrapText="1"/>
      <protection locked="0" hidden="1"/>
    </xf>
    <xf numFmtId="9" fontId="9" fillId="2" borderId="1" xfId="2" applyFont="1" applyFill="1" applyBorder="1" applyAlignment="1" applyProtection="1">
      <alignment horizontal="center" vertical="top" wrapText="1"/>
      <protection hidden="1"/>
    </xf>
    <xf numFmtId="9" fontId="10" fillId="0" borderId="1" xfId="2" applyFont="1" applyBorder="1" applyAlignment="1" applyProtection="1">
      <alignment horizontal="center" vertical="top" wrapText="1"/>
      <protection hidden="1"/>
    </xf>
    <xf numFmtId="9" fontId="11" fillId="2" borderId="1" xfId="0" applyNumberFormat="1" applyFont="1" applyFill="1" applyBorder="1" applyAlignment="1" applyProtection="1">
      <alignment horizontal="center" vertical="top" wrapText="1"/>
      <protection hidden="1"/>
    </xf>
    <xf numFmtId="9" fontId="12" fillId="4" borderId="1" xfId="2" applyFont="1" applyFill="1" applyBorder="1" applyAlignment="1" applyProtection="1">
      <alignment horizontal="center" vertical="top" wrapText="1"/>
      <protection hidden="1"/>
    </xf>
    <xf numFmtId="0" fontId="5" fillId="0" borderId="0" xfId="0" applyFont="1" applyAlignment="1" applyProtection="1">
      <alignment horizontal="justify" vertical="top" wrapText="1"/>
      <protection hidden="1"/>
    </xf>
    <xf numFmtId="9" fontId="5" fillId="0" borderId="1" xfId="0" applyNumberFormat="1" applyFont="1" applyBorder="1" applyAlignment="1" applyProtection="1">
      <alignment horizontal="justify" vertical="top" wrapText="1"/>
      <protection hidden="1"/>
    </xf>
    <xf numFmtId="0" fontId="5" fillId="0" borderId="1" xfId="0" applyFont="1" applyBorder="1" applyAlignment="1" applyProtection="1">
      <alignment horizontal="justify" vertical="top" wrapText="1"/>
      <protection locked="0"/>
    </xf>
    <xf numFmtId="0" fontId="8" fillId="2" borderId="1" xfId="0" applyFont="1" applyFill="1" applyBorder="1" applyAlignment="1" applyProtection="1">
      <alignment horizontal="justify" vertical="top" wrapText="1"/>
      <protection hidden="1"/>
    </xf>
    <xf numFmtId="0" fontId="12" fillId="4" borderId="1" xfId="0" applyFont="1" applyFill="1" applyBorder="1" applyAlignment="1" applyProtection="1">
      <alignment horizontal="justify" vertical="top" wrapText="1"/>
      <protection hidden="1"/>
    </xf>
    <xf numFmtId="0" fontId="5" fillId="0" borderId="0" xfId="0" applyFont="1" applyAlignment="1" applyProtection="1">
      <alignment horizontal="center" wrapText="1"/>
      <protection hidden="1"/>
    </xf>
    <xf numFmtId="0" fontId="5" fillId="0" borderId="0" xfId="0" applyFont="1" applyAlignment="1" applyProtection="1">
      <alignment horizontal="center" vertical="center" wrapText="1"/>
      <protection hidden="1"/>
    </xf>
    <xf numFmtId="0" fontId="5" fillId="0" borderId="1" xfId="0" applyFont="1" applyBorder="1" applyAlignment="1" applyProtection="1">
      <alignment horizontal="center" vertical="top" wrapText="1"/>
      <protection hidden="1"/>
    </xf>
    <xf numFmtId="9" fontId="9" fillId="2" borderId="1" xfId="2" applyFont="1" applyFill="1" applyBorder="1" applyAlignment="1" applyProtection="1">
      <alignment horizontal="center" wrapText="1"/>
      <protection hidden="1"/>
    </xf>
    <xf numFmtId="9" fontId="10" fillId="0" borderId="1" xfId="0" applyNumberFormat="1" applyFont="1" applyBorder="1" applyAlignment="1" applyProtection="1">
      <alignment horizontal="center" vertical="top" wrapText="1"/>
      <protection hidden="1"/>
    </xf>
    <xf numFmtId="9" fontId="11" fillId="2" borderId="1" xfId="0" applyNumberFormat="1" applyFont="1" applyFill="1" applyBorder="1" applyAlignment="1" applyProtection="1">
      <alignment horizontal="center" wrapText="1"/>
      <protection hidden="1"/>
    </xf>
    <xf numFmtId="9" fontId="12" fillId="4" borderId="1" xfId="2" applyFont="1" applyFill="1" applyBorder="1" applyAlignment="1" applyProtection="1">
      <alignment horizontal="center" wrapText="1"/>
      <protection hidden="1"/>
    </xf>
    <xf numFmtId="10" fontId="5" fillId="0" borderId="1" xfId="0" applyNumberFormat="1" applyFont="1" applyBorder="1" applyAlignment="1" applyProtection="1">
      <alignment horizontal="center" vertical="top" wrapText="1"/>
      <protection hidden="1"/>
    </xf>
    <xf numFmtId="9" fontId="5" fillId="0" borderId="1" xfId="2" applyNumberFormat="1" applyFont="1" applyBorder="1" applyAlignment="1" applyProtection="1">
      <alignment horizontal="center" vertical="top" wrapText="1"/>
      <protection locked="0"/>
    </xf>
    <xf numFmtId="164" fontId="10" fillId="0" borderId="1" xfId="2" applyNumberFormat="1" applyFont="1" applyBorder="1" applyAlignment="1" applyProtection="1">
      <alignment horizontal="center" vertical="top" wrapText="1"/>
      <protection hidden="1"/>
    </xf>
    <xf numFmtId="10" fontId="10" fillId="0" borderId="1" xfId="0" applyNumberFormat="1" applyFont="1" applyBorder="1" applyAlignment="1" applyProtection="1">
      <alignment horizontal="center" vertical="top" wrapText="1"/>
      <protection hidden="1"/>
    </xf>
    <xf numFmtId="9" fontId="9" fillId="2" borderId="1" xfId="0" applyNumberFormat="1" applyFont="1" applyFill="1" applyBorder="1" applyAlignment="1" applyProtection="1">
      <alignment horizontal="center" vertical="top" wrapText="1"/>
      <protection hidden="1"/>
    </xf>
    <xf numFmtId="9" fontId="13" fillId="4" borderId="1" xfId="0" applyNumberFormat="1"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justify" vertical="top" wrapText="1"/>
      <protection locked="0"/>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justify" vertical="top" wrapText="1"/>
      <protection locked="0"/>
    </xf>
    <xf numFmtId="0" fontId="6" fillId="6"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0" borderId="5"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0" fontId="6" fillId="5" borderId="3" xfId="0" applyFont="1" applyFill="1" applyBorder="1" applyAlignment="1" applyProtection="1">
      <alignment horizontal="center" vertical="center" wrapText="1"/>
      <protection hidden="1"/>
    </xf>
    <xf numFmtId="0" fontId="6" fillId="5" borderId="4"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wrapText="1"/>
      <protection hidden="1"/>
    </xf>
    <xf numFmtId="0" fontId="5" fillId="0" borderId="1" xfId="0" applyFont="1" applyBorder="1" applyAlignment="1" applyProtection="1">
      <alignment horizontal="center" wrapText="1"/>
      <protection hidden="1"/>
    </xf>
    <xf numFmtId="0" fontId="5" fillId="0" borderId="1" xfId="0" applyFont="1" applyFill="1" applyBorder="1" applyAlignment="1" applyProtection="1">
      <alignment horizontal="justify" vertical="center" wrapText="1"/>
      <protection hidden="1"/>
    </xf>
    <xf numFmtId="0" fontId="6" fillId="4"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10" fontId="5" fillId="10" borderId="1" xfId="0" applyNumberFormat="1" applyFont="1" applyFill="1" applyBorder="1" applyAlignment="1" applyProtection="1">
      <alignment horizontal="center" vertical="top" wrapText="1"/>
      <protection locked="0"/>
    </xf>
    <xf numFmtId="9" fontId="5" fillId="10" borderId="1" xfId="0" applyNumberFormat="1" applyFont="1" applyFill="1" applyBorder="1" applyAlignment="1" applyProtection="1">
      <alignment horizontal="center" vertical="top" wrapText="1"/>
      <protection locked="0"/>
    </xf>
    <xf numFmtId="41" fontId="5" fillId="10" borderId="1" xfId="1" applyFont="1" applyFill="1" applyBorder="1" applyAlignment="1" applyProtection="1">
      <alignment vertical="top" wrapText="1"/>
      <protection locked="0" hidden="1"/>
    </xf>
    <xf numFmtId="41" fontId="5" fillId="10" borderId="1" xfId="1" applyFont="1" applyFill="1" applyBorder="1" applyAlignment="1" applyProtection="1">
      <alignment horizontal="center" vertical="top" wrapText="1"/>
      <protection locked="0" hidden="1"/>
    </xf>
    <xf numFmtId="0" fontId="5" fillId="10" borderId="1" xfId="0" applyFont="1" applyFill="1" applyBorder="1" applyAlignment="1" applyProtection="1">
      <alignment horizontal="center" vertical="top" wrapText="1"/>
      <protection locked="0" hidden="1"/>
    </xf>
    <xf numFmtId="9" fontId="10" fillId="10" borderId="1" xfId="0" applyNumberFormat="1" applyFont="1" applyFill="1" applyBorder="1" applyAlignment="1" applyProtection="1">
      <alignment horizontal="center" vertical="top" wrapText="1"/>
      <protection hidden="1"/>
    </xf>
    <xf numFmtId="10" fontId="10" fillId="10" borderId="1" xfId="0" applyNumberFormat="1" applyFont="1" applyFill="1" applyBorder="1" applyAlignment="1" applyProtection="1">
      <alignment horizontal="center" vertical="top" wrapText="1"/>
      <protection hidden="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95250</xdr:colOff>
      <xdr:row>0</xdr:row>
      <xdr:rowOff>742950</xdr:rowOff>
    </xdr:to>
    <xdr:pic>
      <xdr:nvPicPr>
        <xdr:cNvPr id="1027" name="Imagen 1">
          <a:extLst>
            <a:ext uri="{FF2B5EF4-FFF2-40B4-BE49-F238E27FC236}">
              <a16:creationId xmlns:a16="http://schemas.microsoft.com/office/drawing/2014/main" id="{0C44ACC2-67EF-4B47-B820-5CD8F94731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8"/>
  <sheetViews>
    <sheetView showGridLines="0" tabSelected="1" topLeftCell="L7" zoomScale="70" zoomScaleNormal="70" workbookViewId="0">
      <selection activeCell="W36" sqref="W36"/>
    </sheetView>
  </sheetViews>
  <sheetFormatPr defaultColWidth="10.85546875" defaultRowHeight="15" zeroHeight="1"/>
  <cols>
    <col min="1" max="1" width="7.140625" style="1" customWidth="1"/>
    <col min="2" max="2" width="25.5703125" style="1" customWidth="1"/>
    <col min="3" max="3" width="13.85546875" style="1" customWidth="1"/>
    <col min="4" max="4" width="44.28515625" style="1" bestFit="1" customWidth="1"/>
    <col min="5" max="5" width="15.5703125" style="1" customWidth="1"/>
    <col min="6" max="6" width="14.140625" style="1" customWidth="1"/>
    <col min="7" max="7" width="15.85546875" style="1" customWidth="1"/>
    <col min="8" max="8" width="28.7109375" style="1" customWidth="1"/>
    <col min="9" max="9" width="8.140625" style="1" customWidth="1"/>
    <col min="10" max="10" width="21.85546875" style="1" customWidth="1"/>
    <col min="11" max="11" width="15.85546875" style="1" customWidth="1"/>
    <col min="12" max="15" width="7.28515625" style="1" customWidth="1"/>
    <col min="16" max="16" width="17.42578125" style="1" customWidth="1"/>
    <col min="17" max="21" width="17.85546875" style="1" customWidth="1"/>
    <col min="22" max="22" width="18.7109375" style="36" customWidth="1"/>
    <col min="23" max="24" width="16.5703125" style="36" customWidth="1"/>
    <col min="25" max="25" width="55.28515625" style="47" customWidth="1"/>
    <col min="26" max="26" width="23.7109375" style="47" customWidth="1"/>
    <col min="27" max="41" width="16.5703125" style="1" hidden="1" customWidth="1"/>
    <col min="42" max="43" width="16.5703125" style="52" customWidth="1"/>
    <col min="44" max="44" width="21.5703125" style="52" customWidth="1"/>
    <col min="45" max="45" width="50" style="1" customWidth="1"/>
    <col min="46" max="16384" width="10.85546875" style="1"/>
  </cols>
  <sheetData>
    <row r="1" spans="1:45" ht="70.5" customHeight="1">
      <c r="A1" s="78" t="s">
        <v>0</v>
      </c>
      <c r="B1" s="79"/>
      <c r="C1" s="79"/>
      <c r="D1" s="79"/>
      <c r="E1" s="79"/>
      <c r="F1" s="79"/>
      <c r="G1" s="79"/>
      <c r="H1" s="79"/>
      <c r="I1" s="79"/>
      <c r="J1" s="79"/>
      <c r="K1" s="79"/>
      <c r="L1" s="80" t="s">
        <v>1</v>
      </c>
      <c r="M1" s="80"/>
      <c r="N1" s="80"/>
      <c r="O1" s="80"/>
      <c r="P1" s="80"/>
    </row>
    <row r="2" spans="1:45" s="2" customFormat="1" ht="23.45" customHeight="1">
      <c r="A2" s="81" t="s">
        <v>2</v>
      </c>
      <c r="B2" s="82"/>
      <c r="C2" s="82"/>
      <c r="D2" s="82"/>
      <c r="E2" s="82"/>
      <c r="F2" s="82"/>
      <c r="G2" s="82"/>
      <c r="H2" s="82"/>
      <c r="I2" s="82"/>
      <c r="J2" s="82"/>
      <c r="K2" s="82"/>
      <c r="L2" s="82"/>
      <c r="M2" s="82"/>
      <c r="N2" s="82"/>
      <c r="O2" s="82"/>
      <c r="P2" s="82"/>
      <c r="V2" s="36"/>
      <c r="W2" s="36"/>
      <c r="X2" s="36"/>
      <c r="Y2" s="47"/>
      <c r="Z2" s="47"/>
      <c r="AP2" s="53"/>
      <c r="AQ2" s="53"/>
      <c r="AR2" s="53"/>
    </row>
    <row r="3" spans="1:45"/>
    <row r="4" spans="1:45" ht="29.1" customHeight="1">
      <c r="A4" s="77" t="s">
        <v>3</v>
      </c>
      <c r="B4" s="77"/>
      <c r="C4" s="80" t="s">
        <v>4</v>
      </c>
      <c r="D4" s="80"/>
      <c r="F4" s="77" t="s">
        <v>5</v>
      </c>
      <c r="G4" s="77"/>
      <c r="H4" s="77"/>
      <c r="I4" s="77"/>
      <c r="J4" s="77"/>
      <c r="K4" s="77"/>
    </row>
    <row r="5" spans="1:45">
      <c r="A5" s="77"/>
      <c r="B5" s="77"/>
      <c r="C5" s="80"/>
      <c r="D5" s="80"/>
      <c r="F5" s="3" t="s">
        <v>6</v>
      </c>
      <c r="G5" s="3" t="s">
        <v>7</v>
      </c>
      <c r="H5" s="87" t="s">
        <v>8</v>
      </c>
      <c r="I5" s="87"/>
      <c r="J5" s="87"/>
      <c r="K5" s="87"/>
    </row>
    <row r="6" spans="1:45">
      <c r="A6" s="77"/>
      <c r="B6" s="77"/>
      <c r="C6" s="80"/>
      <c r="D6" s="80"/>
      <c r="F6" s="75">
        <v>1</v>
      </c>
      <c r="G6" s="75" t="s">
        <v>9</v>
      </c>
      <c r="H6" s="88" t="s">
        <v>10</v>
      </c>
      <c r="I6" s="88"/>
      <c r="J6" s="88"/>
      <c r="K6" s="88"/>
    </row>
    <row r="7" spans="1:45" ht="187.5" customHeight="1">
      <c r="A7" s="77"/>
      <c r="B7" s="77"/>
      <c r="C7" s="80"/>
      <c r="D7" s="80"/>
      <c r="F7" s="75">
        <v>2</v>
      </c>
      <c r="G7" s="75" t="s">
        <v>11</v>
      </c>
      <c r="H7" s="89" t="s">
        <v>12</v>
      </c>
      <c r="I7" s="89"/>
      <c r="J7" s="89"/>
      <c r="K7" s="89"/>
    </row>
    <row r="8" spans="1:45">
      <c r="A8" s="77"/>
      <c r="B8" s="77"/>
      <c r="C8" s="80"/>
      <c r="D8" s="80"/>
      <c r="F8" s="4"/>
      <c r="G8" s="4"/>
      <c r="H8" s="88"/>
      <c r="I8" s="88"/>
      <c r="J8" s="88"/>
      <c r="K8" s="88"/>
    </row>
    <row r="9" spans="1:45"/>
    <row r="10" spans="1:45" ht="14.45" customHeight="1">
      <c r="A10" s="77" t="s">
        <v>13</v>
      </c>
      <c r="B10" s="77"/>
      <c r="C10" s="77" t="s">
        <v>14</v>
      </c>
      <c r="D10" s="77" t="s">
        <v>15</v>
      </c>
      <c r="E10" s="77"/>
      <c r="F10" s="77"/>
      <c r="G10" s="77"/>
      <c r="H10" s="77"/>
      <c r="I10" s="77"/>
      <c r="J10" s="77"/>
      <c r="K10" s="77"/>
      <c r="L10" s="77"/>
      <c r="M10" s="77"/>
      <c r="N10" s="77"/>
      <c r="O10" s="77"/>
      <c r="P10" s="77"/>
      <c r="Q10" s="90" t="s">
        <v>16</v>
      </c>
      <c r="R10" s="90"/>
      <c r="S10" s="90"/>
      <c r="T10" s="90"/>
      <c r="U10" s="90"/>
      <c r="V10" s="86" t="s">
        <v>17</v>
      </c>
      <c r="W10" s="86"/>
      <c r="X10" s="86"/>
      <c r="Y10" s="86"/>
      <c r="Z10" s="86"/>
      <c r="AA10" s="91" t="s">
        <v>17</v>
      </c>
      <c r="AB10" s="91"/>
      <c r="AC10" s="91"/>
      <c r="AD10" s="91"/>
      <c r="AE10" s="91"/>
      <c r="AF10" s="92" t="s">
        <v>17</v>
      </c>
      <c r="AG10" s="92"/>
      <c r="AH10" s="92"/>
      <c r="AI10" s="92"/>
      <c r="AJ10" s="92"/>
      <c r="AK10" s="93" t="s">
        <v>17</v>
      </c>
      <c r="AL10" s="93"/>
      <c r="AM10" s="93"/>
      <c r="AN10" s="93"/>
      <c r="AO10" s="93"/>
      <c r="AP10" s="83" t="s">
        <v>18</v>
      </c>
      <c r="AQ10" s="84"/>
      <c r="AR10" s="84"/>
      <c r="AS10" s="85"/>
    </row>
    <row r="11" spans="1:45" ht="14.45" customHeight="1">
      <c r="A11" s="77"/>
      <c r="B11" s="77"/>
      <c r="C11" s="77"/>
      <c r="D11" s="77"/>
      <c r="E11" s="77"/>
      <c r="F11" s="77"/>
      <c r="G11" s="77"/>
      <c r="H11" s="77"/>
      <c r="I11" s="77"/>
      <c r="J11" s="77"/>
      <c r="K11" s="77"/>
      <c r="L11" s="77"/>
      <c r="M11" s="77"/>
      <c r="N11" s="77"/>
      <c r="O11" s="77"/>
      <c r="P11" s="77"/>
      <c r="Q11" s="90"/>
      <c r="R11" s="90"/>
      <c r="S11" s="90"/>
      <c r="T11" s="90"/>
      <c r="U11" s="90"/>
      <c r="V11" s="86" t="s">
        <v>19</v>
      </c>
      <c r="W11" s="86"/>
      <c r="X11" s="86"/>
      <c r="Y11" s="86"/>
      <c r="Z11" s="86"/>
      <c r="AA11" s="91" t="s">
        <v>20</v>
      </c>
      <c r="AB11" s="91"/>
      <c r="AC11" s="91"/>
      <c r="AD11" s="91"/>
      <c r="AE11" s="91"/>
      <c r="AF11" s="92" t="s">
        <v>21</v>
      </c>
      <c r="AG11" s="92"/>
      <c r="AH11" s="92"/>
      <c r="AI11" s="92"/>
      <c r="AJ11" s="92"/>
      <c r="AK11" s="93" t="s">
        <v>22</v>
      </c>
      <c r="AL11" s="93"/>
      <c r="AM11" s="93"/>
      <c r="AN11" s="93"/>
      <c r="AO11" s="93"/>
      <c r="AP11" s="83" t="s">
        <v>23</v>
      </c>
      <c r="AQ11" s="84"/>
      <c r="AR11" s="84"/>
      <c r="AS11" s="85"/>
    </row>
    <row r="12" spans="1:45" ht="60">
      <c r="A12" s="73" t="s">
        <v>24</v>
      </c>
      <c r="B12" s="73" t="s">
        <v>25</v>
      </c>
      <c r="C12" s="77"/>
      <c r="D12" s="73" t="s">
        <v>26</v>
      </c>
      <c r="E12" s="73" t="s">
        <v>27</v>
      </c>
      <c r="F12" s="73" t="s">
        <v>28</v>
      </c>
      <c r="G12" s="73" t="s">
        <v>29</v>
      </c>
      <c r="H12" s="73" t="s">
        <v>30</v>
      </c>
      <c r="I12" s="73" t="s">
        <v>31</v>
      </c>
      <c r="J12" s="73" t="s">
        <v>32</v>
      </c>
      <c r="K12" s="73" t="s">
        <v>33</v>
      </c>
      <c r="L12" s="73" t="s">
        <v>34</v>
      </c>
      <c r="M12" s="73" t="s">
        <v>35</v>
      </c>
      <c r="N12" s="73" t="s">
        <v>36</v>
      </c>
      <c r="O12" s="73" t="s">
        <v>37</v>
      </c>
      <c r="P12" s="73" t="s">
        <v>38</v>
      </c>
      <c r="Q12" s="74" t="s">
        <v>39</v>
      </c>
      <c r="R12" s="74" t="s">
        <v>40</v>
      </c>
      <c r="S12" s="74" t="s">
        <v>41</v>
      </c>
      <c r="T12" s="74" t="s">
        <v>42</v>
      </c>
      <c r="U12" s="74" t="s">
        <v>43</v>
      </c>
      <c r="V12" s="72" t="s">
        <v>44</v>
      </c>
      <c r="W12" s="72" t="s">
        <v>45</v>
      </c>
      <c r="X12" s="72" t="s">
        <v>46</v>
      </c>
      <c r="Y12" s="72" t="s">
        <v>47</v>
      </c>
      <c r="Z12" s="72" t="s">
        <v>48</v>
      </c>
      <c r="AA12" s="69" t="s">
        <v>44</v>
      </c>
      <c r="AB12" s="69" t="s">
        <v>45</v>
      </c>
      <c r="AC12" s="69" t="s">
        <v>46</v>
      </c>
      <c r="AD12" s="69" t="s">
        <v>47</v>
      </c>
      <c r="AE12" s="69" t="s">
        <v>48</v>
      </c>
      <c r="AF12" s="70" t="s">
        <v>44</v>
      </c>
      <c r="AG12" s="70" t="s">
        <v>45</v>
      </c>
      <c r="AH12" s="70" t="s">
        <v>46</v>
      </c>
      <c r="AI12" s="70" t="s">
        <v>47</v>
      </c>
      <c r="AJ12" s="70" t="s">
        <v>48</v>
      </c>
      <c r="AK12" s="71" t="s">
        <v>44</v>
      </c>
      <c r="AL12" s="71" t="s">
        <v>45</v>
      </c>
      <c r="AM12" s="71" t="s">
        <v>46</v>
      </c>
      <c r="AN12" s="71" t="s">
        <v>47</v>
      </c>
      <c r="AO12" s="71" t="s">
        <v>48</v>
      </c>
      <c r="AP12" s="33" t="s">
        <v>44</v>
      </c>
      <c r="AQ12" s="33" t="s">
        <v>45</v>
      </c>
      <c r="AR12" s="33" t="s">
        <v>46</v>
      </c>
      <c r="AS12" s="33" t="s">
        <v>49</v>
      </c>
    </row>
    <row r="13" spans="1:45" s="34" customFormat="1" ht="60">
      <c r="A13" s="76">
        <v>4</v>
      </c>
      <c r="B13" s="76" t="s">
        <v>50</v>
      </c>
      <c r="C13" s="76" t="s">
        <v>51</v>
      </c>
      <c r="D13" s="76" t="s">
        <v>52</v>
      </c>
      <c r="E13" s="5">
        <f t="shared" ref="E13:E30" si="0">+(5.55555555555556%*80%)/100%</f>
        <v>4.4444444444444481E-2</v>
      </c>
      <c r="F13" s="76" t="s">
        <v>53</v>
      </c>
      <c r="G13" s="76" t="s">
        <v>54</v>
      </c>
      <c r="H13" s="76" t="s">
        <v>55</v>
      </c>
      <c r="I13" s="6">
        <v>6.6000000000000003E-2</v>
      </c>
      <c r="J13" s="76" t="s">
        <v>56</v>
      </c>
      <c r="K13" s="76" t="s">
        <v>57</v>
      </c>
      <c r="L13" s="7">
        <v>0</v>
      </c>
      <c r="M13" s="7">
        <v>0.02</v>
      </c>
      <c r="N13" s="7">
        <v>0.06</v>
      </c>
      <c r="O13" s="7">
        <v>0.1</v>
      </c>
      <c r="P13" s="7">
        <v>0.1</v>
      </c>
      <c r="Q13" s="76" t="s">
        <v>58</v>
      </c>
      <c r="R13" s="76" t="s">
        <v>59</v>
      </c>
      <c r="S13" s="76" t="s">
        <v>60</v>
      </c>
      <c r="T13" s="76" t="s">
        <v>61</v>
      </c>
      <c r="U13" s="76" t="s">
        <v>62</v>
      </c>
      <c r="V13" s="37" t="s">
        <v>63</v>
      </c>
      <c r="W13" s="37" t="s">
        <v>63</v>
      </c>
      <c r="X13" s="37" t="s">
        <v>63</v>
      </c>
      <c r="Y13" s="48" t="s">
        <v>64</v>
      </c>
      <c r="Z13" s="48" t="s">
        <v>63</v>
      </c>
      <c r="AA13" s="29">
        <f>M13</f>
        <v>0.02</v>
      </c>
      <c r="AB13" s="12"/>
      <c r="AC13" s="76"/>
      <c r="AD13" s="76"/>
      <c r="AE13" s="76"/>
      <c r="AF13" s="29">
        <f>N13</f>
        <v>0.06</v>
      </c>
      <c r="AG13" s="12"/>
      <c r="AH13" s="76"/>
      <c r="AI13" s="76"/>
      <c r="AJ13" s="76"/>
      <c r="AK13" s="29">
        <f>O13</f>
        <v>0.1</v>
      </c>
      <c r="AL13" s="12"/>
      <c r="AM13" s="76"/>
      <c r="AN13" s="76"/>
      <c r="AO13" s="76"/>
      <c r="AP13" s="37">
        <f>P13</f>
        <v>0.1</v>
      </c>
      <c r="AQ13" s="37">
        <v>0</v>
      </c>
      <c r="AR13" s="37">
        <v>0</v>
      </c>
      <c r="AS13" s="48" t="s">
        <v>64</v>
      </c>
    </row>
    <row r="14" spans="1:45" s="34" customFormat="1" ht="90">
      <c r="A14" s="76">
        <v>4</v>
      </c>
      <c r="B14" s="76" t="s">
        <v>50</v>
      </c>
      <c r="C14" s="76" t="s">
        <v>51</v>
      </c>
      <c r="D14" s="76" t="s">
        <v>65</v>
      </c>
      <c r="E14" s="5">
        <f t="shared" si="0"/>
        <v>4.4444444444444481E-2</v>
      </c>
      <c r="F14" s="76" t="s">
        <v>53</v>
      </c>
      <c r="G14" s="76" t="s">
        <v>66</v>
      </c>
      <c r="H14" s="76" t="s">
        <v>67</v>
      </c>
      <c r="I14" s="76" t="s">
        <v>68</v>
      </c>
      <c r="J14" s="76" t="s">
        <v>69</v>
      </c>
      <c r="K14" s="76" t="s">
        <v>57</v>
      </c>
      <c r="L14" s="7">
        <v>0</v>
      </c>
      <c r="M14" s="7">
        <v>0</v>
      </c>
      <c r="N14" s="7">
        <v>0</v>
      </c>
      <c r="O14" s="7">
        <v>0.15</v>
      </c>
      <c r="P14" s="7">
        <v>0.15</v>
      </c>
      <c r="Q14" s="76" t="s">
        <v>58</v>
      </c>
      <c r="R14" s="76" t="s">
        <v>70</v>
      </c>
      <c r="S14" s="76" t="s">
        <v>71</v>
      </c>
      <c r="T14" s="76" t="s">
        <v>61</v>
      </c>
      <c r="U14" s="76" t="s">
        <v>72</v>
      </c>
      <c r="V14" s="37" t="s">
        <v>63</v>
      </c>
      <c r="W14" s="37" t="s">
        <v>63</v>
      </c>
      <c r="X14" s="37" t="s">
        <v>63</v>
      </c>
      <c r="Y14" s="48" t="s">
        <v>64</v>
      </c>
      <c r="Z14" s="48" t="s">
        <v>63</v>
      </c>
      <c r="AA14" s="29">
        <f t="shared" ref="AA14:AA36" si="1">M14</f>
        <v>0</v>
      </c>
      <c r="AB14" s="12"/>
      <c r="AC14" s="76"/>
      <c r="AD14" s="76"/>
      <c r="AE14" s="76"/>
      <c r="AF14" s="29">
        <f t="shared" ref="AF14:AF36" si="2">N14</f>
        <v>0</v>
      </c>
      <c r="AG14" s="12"/>
      <c r="AH14" s="76"/>
      <c r="AI14" s="76"/>
      <c r="AJ14" s="76"/>
      <c r="AK14" s="29">
        <f t="shared" ref="AK14:AK36" si="3">O14</f>
        <v>0.15</v>
      </c>
      <c r="AL14" s="12"/>
      <c r="AM14" s="76"/>
      <c r="AN14" s="76"/>
      <c r="AO14" s="76"/>
      <c r="AP14" s="37">
        <f t="shared" ref="AP14:AP36" si="4">P14</f>
        <v>0.15</v>
      </c>
      <c r="AQ14" s="37">
        <v>0</v>
      </c>
      <c r="AR14" s="37">
        <v>0</v>
      </c>
      <c r="AS14" s="48" t="s">
        <v>64</v>
      </c>
    </row>
    <row r="15" spans="1:45" s="34" customFormat="1" ht="285">
      <c r="A15" s="76">
        <v>4</v>
      </c>
      <c r="B15" s="76" t="s">
        <v>50</v>
      </c>
      <c r="C15" s="76" t="s">
        <v>51</v>
      </c>
      <c r="D15" s="76" t="s">
        <v>73</v>
      </c>
      <c r="E15" s="5">
        <f t="shared" si="0"/>
        <v>4.4444444444444481E-2</v>
      </c>
      <c r="F15" s="76" t="s">
        <v>74</v>
      </c>
      <c r="G15" s="76" t="s">
        <v>75</v>
      </c>
      <c r="H15" s="76" t="s">
        <v>76</v>
      </c>
      <c r="I15" s="76" t="s">
        <v>68</v>
      </c>
      <c r="J15" s="76" t="s">
        <v>56</v>
      </c>
      <c r="K15" s="76" t="s">
        <v>57</v>
      </c>
      <c r="L15" s="7">
        <v>0.05</v>
      </c>
      <c r="M15" s="7">
        <v>0.4</v>
      </c>
      <c r="N15" s="7">
        <v>0.8</v>
      </c>
      <c r="O15" s="7">
        <v>1</v>
      </c>
      <c r="P15" s="7">
        <v>1</v>
      </c>
      <c r="Q15" s="76" t="s">
        <v>58</v>
      </c>
      <c r="R15" s="76" t="s">
        <v>77</v>
      </c>
      <c r="S15" s="76" t="s">
        <v>78</v>
      </c>
      <c r="T15" s="76" t="s">
        <v>61</v>
      </c>
      <c r="U15" s="76" t="s">
        <v>79</v>
      </c>
      <c r="V15" s="37">
        <f t="shared" ref="V15:V30" si="5">L15</f>
        <v>0.05</v>
      </c>
      <c r="W15" s="39">
        <v>0.06</v>
      </c>
      <c r="X15" s="39">
        <v>1</v>
      </c>
      <c r="Y15" s="49" t="s">
        <v>80</v>
      </c>
      <c r="Z15" s="49" t="s">
        <v>81</v>
      </c>
      <c r="AA15" s="29">
        <f t="shared" si="1"/>
        <v>0.4</v>
      </c>
      <c r="AB15" s="12"/>
      <c r="AC15" s="76"/>
      <c r="AD15" s="76"/>
      <c r="AE15" s="76"/>
      <c r="AF15" s="29">
        <f t="shared" si="2"/>
        <v>0.8</v>
      </c>
      <c r="AG15" s="12"/>
      <c r="AH15" s="76"/>
      <c r="AI15" s="76"/>
      <c r="AJ15" s="76"/>
      <c r="AK15" s="29">
        <f t="shared" si="3"/>
        <v>1</v>
      </c>
      <c r="AL15" s="12"/>
      <c r="AM15" s="76"/>
      <c r="AN15" s="76"/>
      <c r="AO15" s="76"/>
      <c r="AP15" s="37">
        <f t="shared" si="4"/>
        <v>1</v>
      </c>
      <c r="AQ15" s="37">
        <v>0.06</v>
      </c>
      <c r="AR15" s="37">
        <v>0.06</v>
      </c>
      <c r="AS15" s="49" t="s">
        <v>82</v>
      </c>
    </row>
    <row r="16" spans="1:45" s="34" customFormat="1" ht="90">
      <c r="A16" s="76">
        <v>4</v>
      </c>
      <c r="B16" s="76" t="s">
        <v>50</v>
      </c>
      <c r="C16" s="76" t="s">
        <v>83</v>
      </c>
      <c r="D16" s="76" t="s">
        <v>84</v>
      </c>
      <c r="E16" s="5">
        <f t="shared" si="0"/>
        <v>4.4444444444444481E-2</v>
      </c>
      <c r="F16" s="76" t="s">
        <v>53</v>
      </c>
      <c r="G16" s="76" t="s">
        <v>85</v>
      </c>
      <c r="H16" s="76" t="s">
        <v>86</v>
      </c>
      <c r="I16" s="7">
        <v>0.5</v>
      </c>
      <c r="J16" s="76" t="s">
        <v>56</v>
      </c>
      <c r="K16" s="76" t="s">
        <v>57</v>
      </c>
      <c r="L16" s="7">
        <v>0.15</v>
      </c>
      <c r="M16" s="7">
        <v>0.3</v>
      </c>
      <c r="N16" s="8">
        <v>0.45</v>
      </c>
      <c r="O16" s="8">
        <v>0.6</v>
      </c>
      <c r="P16" s="7">
        <v>0.6</v>
      </c>
      <c r="Q16" s="76" t="s">
        <v>87</v>
      </c>
      <c r="R16" s="76" t="s">
        <v>88</v>
      </c>
      <c r="S16" s="76" t="s">
        <v>89</v>
      </c>
      <c r="T16" s="76" t="s">
        <v>61</v>
      </c>
      <c r="U16" s="76" t="s">
        <v>90</v>
      </c>
      <c r="V16" s="37">
        <f t="shared" si="5"/>
        <v>0.15</v>
      </c>
      <c r="W16" s="94">
        <v>0.14649999999999999</v>
      </c>
      <c r="X16" s="39">
        <f>W16/V16</f>
        <v>0.97666666666666668</v>
      </c>
      <c r="Y16" s="49" t="s">
        <v>91</v>
      </c>
      <c r="Z16" s="49" t="s">
        <v>92</v>
      </c>
      <c r="AA16" s="29">
        <f t="shared" si="1"/>
        <v>0.3</v>
      </c>
      <c r="AB16" s="12"/>
      <c r="AC16" s="76"/>
      <c r="AD16" s="76"/>
      <c r="AE16" s="76"/>
      <c r="AF16" s="29">
        <f t="shared" si="2"/>
        <v>0.45</v>
      </c>
      <c r="AG16" s="12"/>
      <c r="AH16" s="76"/>
      <c r="AI16" s="76"/>
      <c r="AJ16" s="76"/>
      <c r="AK16" s="29">
        <f t="shared" si="3"/>
        <v>0.6</v>
      </c>
      <c r="AL16" s="12"/>
      <c r="AM16" s="76"/>
      <c r="AN16" s="76"/>
      <c r="AO16" s="76"/>
      <c r="AP16" s="37">
        <f t="shared" si="4"/>
        <v>0.6</v>
      </c>
      <c r="AQ16" s="59">
        <v>0.14649999999999999</v>
      </c>
      <c r="AR16" s="59">
        <f>AQ16/AP16</f>
        <v>0.24416666666666667</v>
      </c>
      <c r="AS16" s="49" t="s">
        <v>91</v>
      </c>
    </row>
    <row r="17" spans="1:45" s="34" customFormat="1" ht="105">
      <c r="A17" s="76">
        <v>4</v>
      </c>
      <c r="B17" s="76" t="s">
        <v>50</v>
      </c>
      <c r="C17" s="76" t="s">
        <v>83</v>
      </c>
      <c r="D17" s="76" t="s">
        <v>93</v>
      </c>
      <c r="E17" s="5">
        <f t="shared" si="0"/>
        <v>4.4444444444444481E-2</v>
      </c>
      <c r="F17" s="76" t="s">
        <v>53</v>
      </c>
      <c r="G17" s="76" t="s">
        <v>94</v>
      </c>
      <c r="H17" s="76" t="s">
        <v>95</v>
      </c>
      <c r="I17" s="7">
        <v>0.6</v>
      </c>
      <c r="J17" s="76" t="s">
        <v>56</v>
      </c>
      <c r="K17" s="76" t="s">
        <v>57</v>
      </c>
      <c r="L17" s="7">
        <v>0.15</v>
      </c>
      <c r="M17" s="7">
        <v>0.3</v>
      </c>
      <c r="N17" s="8">
        <v>0.45</v>
      </c>
      <c r="O17" s="8">
        <v>0.6</v>
      </c>
      <c r="P17" s="7">
        <v>0.6</v>
      </c>
      <c r="Q17" s="76" t="s">
        <v>87</v>
      </c>
      <c r="R17" s="76" t="s">
        <v>88</v>
      </c>
      <c r="S17" s="76" t="s">
        <v>89</v>
      </c>
      <c r="T17" s="76" t="s">
        <v>61</v>
      </c>
      <c r="U17" s="76" t="s">
        <v>90</v>
      </c>
      <c r="V17" s="37">
        <f t="shared" si="5"/>
        <v>0.15</v>
      </c>
      <c r="W17" s="40">
        <v>0.151</v>
      </c>
      <c r="X17" s="39">
        <v>1</v>
      </c>
      <c r="Y17" s="49" t="s">
        <v>96</v>
      </c>
      <c r="Z17" s="49" t="s">
        <v>92</v>
      </c>
      <c r="AA17" s="29">
        <f t="shared" si="1"/>
        <v>0.3</v>
      </c>
      <c r="AB17" s="12"/>
      <c r="AC17" s="76"/>
      <c r="AD17" s="76"/>
      <c r="AE17" s="76"/>
      <c r="AF17" s="29">
        <f t="shared" si="2"/>
        <v>0.45</v>
      </c>
      <c r="AG17" s="12"/>
      <c r="AH17" s="76"/>
      <c r="AI17" s="76"/>
      <c r="AJ17" s="76"/>
      <c r="AK17" s="29">
        <f t="shared" si="3"/>
        <v>0.6</v>
      </c>
      <c r="AL17" s="12"/>
      <c r="AM17" s="76"/>
      <c r="AN17" s="76"/>
      <c r="AO17" s="76"/>
      <c r="AP17" s="37">
        <f t="shared" si="4"/>
        <v>0.6</v>
      </c>
      <c r="AQ17" s="59">
        <v>0.151</v>
      </c>
      <c r="AR17" s="59">
        <f>AQ17/AP17</f>
        <v>0.25166666666666665</v>
      </c>
      <c r="AS17" s="49" t="s">
        <v>96</v>
      </c>
    </row>
    <row r="18" spans="1:45" s="34" customFormat="1" ht="90">
      <c r="A18" s="76">
        <v>4</v>
      </c>
      <c r="B18" s="76" t="s">
        <v>50</v>
      </c>
      <c r="C18" s="76" t="s">
        <v>83</v>
      </c>
      <c r="D18" s="76" t="s">
        <v>97</v>
      </c>
      <c r="E18" s="5">
        <f t="shared" si="0"/>
        <v>4.4444444444444481E-2</v>
      </c>
      <c r="F18" s="76" t="s">
        <v>74</v>
      </c>
      <c r="G18" s="76" t="s">
        <v>98</v>
      </c>
      <c r="H18" s="76" t="s">
        <v>99</v>
      </c>
      <c r="I18" s="76"/>
      <c r="J18" s="76" t="s">
        <v>56</v>
      </c>
      <c r="K18" s="76" t="s">
        <v>57</v>
      </c>
      <c r="L18" s="7">
        <v>0.1</v>
      </c>
      <c r="M18" s="7">
        <v>0.25</v>
      </c>
      <c r="N18" s="7">
        <v>0.6</v>
      </c>
      <c r="O18" s="7">
        <v>0.95</v>
      </c>
      <c r="P18" s="7">
        <v>0.95</v>
      </c>
      <c r="Q18" s="76" t="s">
        <v>87</v>
      </c>
      <c r="R18" s="76" t="s">
        <v>88</v>
      </c>
      <c r="S18" s="76" t="s">
        <v>89</v>
      </c>
      <c r="T18" s="76" t="s">
        <v>61</v>
      </c>
      <c r="U18" s="76" t="s">
        <v>100</v>
      </c>
      <c r="V18" s="37">
        <f t="shared" si="5"/>
        <v>0.1</v>
      </c>
      <c r="W18" s="39">
        <v>0.25459999999999999</v>
      </c>
      <c r="X18" s="39">
        <v>1</v>
      </c>
      <c r="Y18" s="49" t="s">
        <v>101</v>
      </c>
      <c r="Z18" s="49" t="s">
        <v>92</v>
      </c>
      <c r="AA18" s="29">
        <f t="shared" si="1"/>
        <v>0.25</v>
      </c>
      <c r="AB18" s="12"/>
      <c r="AC18" s="76"/>
      <c r="AD18" s="76"/>
      <c r="AE18" s="76"/>
      <c r="AF18" s="29">
        <f t="shared" si="2"/>
        <v>0.6</v>
      </c>
      <c r="AG18" s="12"/>
      <c r="AH18" s="76"/>
      <c r="AI18" s="76"/>
      <c r="AJ18" s="76"/>
      <c r="AK18" s="29">
        <f t="shared" si="3"/>
        <v>0.95</v>
      </c>
      <c r="AL18" s="12"/>
      <c r="AM18" s="76"/>
      <c r="AN18" s="76"/>
      <c r="AO18" s="76"/>
      <c r="AP18" s="37">
        <f t="shared" si="4"/>
        <v>0.95</v>
      </c>
      <c r="AQ18" s="37">
        <v>0.25</v>
      </c>
      <c r="AR18" s="59">
        <f t="shared" ref="AR18:AR30" si="6">AQ18/AP18</f>
        <v>0.26315789473684209</v>
      </c>
      <c r="AS18" s="49" t="s">
        <v>101</v>
      </c>
    </row>
    <row r="19" spans="1:45" s="34" customFormat="1" ht="75">
      <c r="A19" s="76">
        <v>4</v>
      </c>
      <c r="B19" s="76" t="s">
        <v>50</v>
      </c>
      <c r="C19" s="76" t="s">
        <v>83</v>
      </c>
      <c r="D19" s="76" t="s">
        <v>102</v>
      </c>
      <c r="E19" s="5">
        <f t="shared" si="0"/>
        <v>4.4444444444444481E-2</v>
      </c>
      <c r="F19" s="76" t="s">
        <v>53</v>
      </c>
      <c r="G19" s="76" t="s">
        <v>103</v>
      </c>
      <c r="H19" s="76" t="s">
        <v>104</v>
      </c>
      <c r="I19" s="76"/>
      <c r="J19" s="76" t="s">
        <v>56</v>
      </c>
      <c r="K19" s="76" t="s">
        <v>57</v>
      </c>
      <c r="L19" s="7">
        <v>0.03</v>
      </c>
      <c r="M19" s="7">
        <v>0.08</v>
      </c>
      <c r="N19" s="7">
        <v>0.19</v>
      </c>
      <c r="O19" s="7">
        <v>0.4</v>
      </c>
      <c r="P19" s="7">
        <v>0.4</v>
      </c>
      <c r="Q19" s="76" t="s">
        <v>87</v>
      </c>
      <c r="R19" s="76" t="s">
        <v>88</v>
      </c>
      <c r="S19" s="76" t="s">
        <v>89</v>
      </c>
      <c r="T19" s="76" t="s">
        <v>61</v>
      </c>
      <c r="U19" s="76" t="s">
        <v>100</v>
      </c>
      <c r="V19" s="37">
        <f t="shared" si="5"/>
        <v>0.03</v>
      </c>
      <c r="W19" s="39">
        <v>0.14000000000000001</v>
      </c>
      <c r="X19" s="39">
        <v>1</v>
      </c>
      <c r="Y19" s="49" t="s">
        <v>105</v>
      </c>
      <c r="Z19" s="49" t="s">
        <v>92</v>
      </c>
      <c r="AA19" s="29">
        <f t="shared" si="1"/>
        <v>0.08</v>
      </c>
      <c r="AB19" s="12"/>
      <c r="AC19" s="76"/>
      <c r="AD19" s="76"/>
      <c r="AE19" s="76"/>
      <c r="AF19" s="29">
        <f t="shared" si="2"/>
        <v>0.19</v>
      </c>
      <c r="AG19" s="12"/>
      <c r="AH19" s="76"/>
      <c r="AI19" s="76"/>
      <c r="AJ19" s="76"/>
      <c r="AK19" s="29">
        <f t="shared" si="3"/>
        <v>0.4</v>
      </c>
      <c r="AL19" s="12"/>
      <c r="AM19" s="76"/>
      <c r="AN19" s="76"/>
      <c r="AO19" s="76"/>
      <c r="AP19" s="37">
        <f t="shared" si="4"/>
        <v>0.4</v>
      </c>
      <c r="AQ19" s="37">
        <v>0.14000000000000001</v>
      </c>
      <c r="AR19" s="59">
        <f t="shared" si="6"/>
        <v>0.35000000000000003</v>
      </c>
      <c r="AS19" s="49" t="s">
        <v>105</v>
      </c>
    </row>
    <row r="20" spans="1:45" s="34" customFormat="1" ht="138.75" customHeight="1">
      <c r="A20" s="76">
        <v>4</v>
      </c>
      <c r="B20" s="76" t="s">
        <v>50</v>
      </c>
      <c r="C20" s="76" t="s">
        <v>83</v>
      </c>
      <c r="D20" s="76" t="s">
        <v>106</v>
      </c>
      <c r="E20" s="5">
        <f t="shared" si="0"/>
        <v>4.4444444444444481E-2</v>
      </c>
      <c r="F20" s="76" t="s">
        <v>74</v>
      </c>
      <c r="G20" s="76" t="s">
        <v>107</v>
      </c>
      <c r="H20" s="76" t="s">
        <v>108</v>
      </c>
      <c r="I20" s="76"/>
      <c r="J20" s="76" t="s">
        <v>69</v>
      </c>
      <c r="K20" s="76" t="s">
        <v>57</v>
      </c>
      <c r="L20" s="7">
        <v>0.95</v>
      </c>
      <c r="M20" s="7">
        <v>0.95</v>
      </c>
      <c r="N20" s="7">
        <v>0.95</v>
      </c>
      <c r="O20" s="7">
        <v>0.95</v>
      </c>
      <c r="P20" s="7">
        <v>0.95</v>
      </c>
      <c r="Q20" s="76" t="s">
        <v>87</v>
      </c>
      <c r="R20" s="76" t="s">
        <v>88</v>
      </c>
      <c r="S20" s="76" t="s">
        <v>109</v>
      </c>
      <c r="T20" s="76" t="s">
        <v>61</v>
      </c>
      <c r="U20" s="9" t="s">
        <v>110</v>
      </c>
      <c r="V20" s="37">
        <f t="shared" si="5"/>
        <v>0.95</v>
      </c>
      <c r="W20" s="94">
        <v>0.42699999999999999</v>
      </c>
      <c r="X20" s="40">
        <f>W20/V20</f>
        <v>0.4494736842105263</v>
      </c>
      <c r="Y20" s="49" t="s">
        <v>111</v>
      </c>
      <c r="Z20" s="49" t="s">
        <v>112</v>
      </c>
      <c r="AA20" s="29">
        <f t="shared" si="1"/>
        <v>0.95</v>
      </c>
      <c r="AB20" s="12"/>
      <c r="AC20" s="76"/>
      <c r="AD20" s="76"/>
      <c r="AE20" s="76"/>
      <c r="AF20" s="29">
        <f t="shared" si="2"/>
        <v>0.95</v>
      </c>
      <c r="AG20" s="12"/>
      <c r="AH20" s="76"/>
      <c r="AI20" s="76"/>
      <c r="AJ20" s="76"/>
      <c r="AK20" s="29">
        <f t="shared" si="3"/>
        <v>0.95</v>
      </c>
      <c r="AL20" s="12"/>
      <c r="AM20" s="76"/>
      <c r="AN20" s="76"/>
      <c r="AO20" s="76"/>
      <c r="AP20" s="37">
        <f t="shared" si="4"/>
        <v>0.95</v>
      </c>
      <c r="AQ20" s="59">
        <v>0.42699999999999999</v>
      </c>
      <c r="AR20" s="59">
        <f t="shared" si="6"/>
        <v>0.4494736842105263</v>
      </c>
      <c r="AS20" s="49" t="s">
        <v>113</v>
      </c>
    </row>
    <row r="21" spans="1:45" s="34" customFormat="1" ht="111.75" customHeight="1">
      <c r="A21" s="76">
        <v>4</v>
      </c>
      <c r="B21" s="76" t="s">
        <v>50</v>
      </c>
      <c r="C21" s="76" t="s">
        <v>83</v>
      </c>
      <c r="D21" s="76" t="s">
        <v>114</v>
      </c>
      <c r="E21" s="5">
        <f t="shared" si="0"/>
        <v>4.4444444444444481E-2</v>
      </c>
      <c r="F21" s="76" t="s">
        <v>53</v>
      </c>
      <c r="G21" s="76" t="s">
        <v>115</v>
      </c>
      <c r="H21" s="76" t="s">
        <v>116</v>
      </c>
      <c r="I21" s="76"/>
      <c r="J21" s="76" t="s">
        <v>69</v>
      </c>
      <c r="K21" s="76" t="s">
        <v>57</v>
      </c>
      <c r="L21" s="7">
        <v>1</v>
      </c>
      <c r="M21" s="7">
        <v>1</v>
      </c>
      <c r="N21" s="7">
        <v>1</v>
      </c>
      <c r="O21" s="7">
        <v>1</v>
      </c>
      <c r="P21" s="7">
        <v>1</v>
      </c>
      <c r="Q21" s="76" t="s">
        <v>87</v>
      </c>
      <c r="R21" s="9" t="s">
        <v>88</v>
      </c>
      <c r="S21" s="9" t="s">
        <v>117</v>
      </c>
      <c r="T21" s="9" t="s">
        <v>61</v>
      </c>
      <c r="U21" s="9" t="s">
        <v>118</v>
      </c>
      <c r="V21" s="37">
        <f t="shared" si="5"/>
        <v>1</v>
      </c>
      <c r="W21" s="94">
        <v>0.314</v>
      </c>
      <c r="X21" s="40">
        <f>W21/V21</f>
        <v>0.314</v>
      </c>
      <c r="Y21" s="49" t="s">
        <v>119</v>
      </c>
      <c r="Z21" s="49" t="s">
        <v>120</v>
      </c>
      <c r="AA21" s="29">
        <f t="shared" si="1"/>
        <v>1</v>
      </c>
      <c r="AB21" s="12"/>
      <c r="AC21" s="76"/>
      <c r="AD21" s="76"/>
      <c r="AE21" s="76"/>
      <c r="AF21" s="29">
        <f t="shared" si="2"/>
        <v>1</v>
      </c>
      <c r="AG21" s="12"/>
      <c r="AH21" s="76"/>
      <c r="AI21" s="76"/>
      <c r="AJ21" s="76"/>
      <c r="AK21" s="29">
        <f t="shared" si="3"/>
        <v>1</v>
      </c>
      <c r="AL21" s="12"/>
      <c r="AM21" s="76"/>
      <c r="AN21" s="76"/>
      <c r="AO21" s="76"/>
      <c r="AP21" s="37">
        <f t="shared" si="4"/>
        <v>1</v>
      </c>
      <c r="AQ21" s="59">
        <v>0.314</v>
      </c>
      <c r="AR21" s="59">
        <f t="shared" si="6"/>
        <v>0.314</v>
      </c>
      <c r="AS21" s="49" t="s">
        <v>121</v>
      </c>
    </row>
    <row r="22" spans="1:45" s="34" customFormat="1" ht="105">
      <c r="A22" s="76">
        <v>4</v>
      </c>
      <c r="B22" s="76" t="s">
        <v>50</v>
      </c>
      <c r="C22" s="76" t="s">
        <v>83</v>
      </c>
      <c r="D22" s="76" t="s">
        <v>122</v>
      </c>
      <c r="E22" s="5">
        <f t="shared" si="0"/>
        <v>4.4444444444444481E-2</v>
      </c>
      <c r="F22" s="76" t="s">
        <v>53</v>
      </c>
      <c r="G22" s="76" t="s">
        <v>123</v>
      </c>
      <c r="H22" s="76" t="s">
        <v>124</v>
      </c>
      <c r="I22" s="76"/>
      <c r="J22" s="76" t="s">
        <v>69</v>
      </c>
      <c r="K22" s="76" t="s">
        <v>57</v>
      </c>
      <c r="L22" s="7">
        <v>0.95</v>
      </c>
      <c r="M22" s="7">
        <v>0.95</v>
      </c>
      <c r="N22" s="7">
        <v>0.95</v>
      </c>
      <c r="O22" s="7">
        <v>0.95</v>
      </c>
      <c r="P22" s="7">
        <v>0.95</v>
      </c>
      <c r="Q22" s="76" t="s">
        <v>87</v>
      </c>
      <c r="R22" s="76" t="s">
        <v>125</v>
      </c>
      <c r="S22" s="76" t="s">
        <v>126</v>
      </c>
      <c r="T22" s="76" t="s">
        <v>61</v>
      </c>
      <c r="U22" s="76" t="s">
        <v>126</v>
      </c>
      <c r="V22" s="37">
        <f t="shared" si="5"/>
        <v>0.95</v>
      </c>
      <c r="W22" s="95">
        <v>0.4</v>
      </c>
      <c r="X22" s="40">
        <f>W22/V22</f>
        <v>0.4210526315789474</v>
      </c>
      <c r="Y22" s="49" t="s">
        <v>127</v>
      </c>
      <c r="Z22" s="49" t="s">
        <v>120</v>
      </c>
      <c r="AA22" s="29">
        <f t="shared" si="1"/>
        <v>0.95</v>
      </c>
      <c r="AB22" s="12"/>
      <c r="AC22" s="76"/>
      <c r="AD22" s="76"/>
      <c r="AE22" s="76"/>
      <c r="AF22" s="29">
        <f t="shared" si="2"/>
        <v>0.95</v>
      </c>
      <c r="AG22" s="12"/>
      <c r="AH22" s="76"/>
      <c r="AI22" s="76"/>
      <c r="AJ22" s="76"/>
      <c r="AK22" s="29">
        <f t="shared" si="3"/>
        <v>0.95</v>
      </c>
      <c r="AL22" s="12"/>
      <c r="AM22" s="76"/>
      <c r="AN22" s="76"/>
      <c r="AO22" s="76"/>
      <c r="AP22" s="37">
        <f t="shared" si="4"/>
        <v>0.95</v>
      </c>
      <c r="AQ22" s="37">
        <v>0.4</v>
      </c>
      <c r="AR22" s="59">
        <f t="shared" si="6"/>
        <v>0.4210526315789474</v>
      </c>
      <c r="AS22" s="49" t="s">
        <v>127</v>
      </c>
    </row>
    <row r="23" spans="1:45" s="34" customFormat="1" ht="93" customHeight="1">
      <c r="A23" s="76">
        <v>4</v>
      </c>
      <c r="B23" s="76" t="s">
        <v>50</v>
      </c>
      <c r="C23" s="76" t="s">
        <v>128</v>
      </c>
      <c r="D23" s="76" t="s">
        <v>129</v>
      </c>
      <c r="E23" s="5">
        <f t="shared" si="0"/>
        <v>4.4444444444444481E-2</v>
      </c>
      <c r="F23" s="76" t="s">
        <v>74</v>
      </c>
      <c r="G23" s="76" t="s">
        <v>130</v>
      </c>
      <c r="H23" s="76" t="s">
        <v>131</v>
      </c>
      <c r="I23" s="76"/>
      <c r="J23" s="76" t="s">
        <v>132</v>
      </c>
      <c r="K23" s="76" t="s">
        <v>133</v>
      </c>
      <c r="L23" s="10">
        <v>1920</v>
      </c>
      <c r="M23" s="10">
        <v>1920</v>
      </c>
      <c r="N23" s="10">
        <v>1920</v>
      </c>
      <c r="O23" s="10">
        <v>1920</v>
      </c>
      <c r="P23" s="11">
        <f>SUM(L23:O23)</f>
        <v>7680</v>
      </c>
      <c r="Q23" s="76" t="s">
        <v>87</v>
      </c>
      <c r="R23" s="76" t="s">
        <v>134</v>
      </c>
      <c r="S23" s="76" t="s">
        <v>135</v>
      </c>
      <c r="T23" s="76" t="s">
        <v>61</v>
      </c>
      <c r="U23" s="76" t="s">
        <v>135</v>
      </c>
      <c r="V23" s="41">
        <f t="shared" si="5"/>
        <v>1920</v>
      </c>
      <c r="W23" s="96">
        <v>1529</v>
      </c>
      <c r="X23" s="39">
        <f>W23/V23</f>
        <v>0.7963541666666667</v>
      </c>
      <c r="Y23" s="49" t="s">
        <v>136</v>
      </c>
      <c r="Z23" s="49" t="s">
        <v>137</v>
      </c>
      <c r="AA23" s="10">
        <f t="shared" si="1"/>
        <v>1920</v>
      </c>
      <c r="AB23" s="76"/>
      <c r="AC23" s="76"/>
      <c r="AD23" s="76"/>
      <c r="AE23" s="76"/>
      <c r="AF23" s="10">
        <f t="shared" si="2"/>
        <v>1920</v>
      </c>
      <c r="AG23" s="76"/>
      <c r="AH23" s="76"/>
      <c r="AI23" s="76"/>
      <c r="AJ23" s="76"/>
      <c r="AK23" s="35">
        <f t="shared" si="3"/>
        <v>1920</v>
      </c>
      <c r="AL23" s="12"/>
      <c r="AM23" s="76"/>
      <c r="AN23" s="76"/>
      <c r="AO23" s="76"/>
      <c r="AP23" s="41">
        <f t="shared" si="4"/>
        <v>7680</v>
      </c>
      <c r="AQ23" s="54">
        <v>1529</v>
      </c>
      <c r="AR23" s="59">
        <f t="shared" si="6"/>
        <v>0.19908854166666667</v>
      </c>
      <c r="AS23" s="49" t="s">
        <v>136</v>
      </c>
    </row>
    <row r="24" spans="1:45" s="34" customFormat="1" ht="135">
      <c r="A24" s="76">
        <v>4</v>
      </c>
      <c r="B24" s="76" t="s">
        <v>50</v>
      </c>
      <c r="C24" s="76" t="s">
        <v>128</v>
      </c>
      <c r="D24" s="76" t="s">
        <v>138</v>
      </c>
      <c r="E24" s="5">
        <f t="shared" si="0"/>
        <v>4.4444444444444481E-2</v>
      </c>
      <c r="F24" s="76" t="s">
        <v>53</v>
      </c>
      <c r="G24" s="76" t="s">
        <v>139</v>
      </c>
      <c r="H24" s="76" t="s">
        <v>140</v>
      </c>
      <c r="I24" s="76"/>
      <c r="J24" s="76" t="s">
        <v>132</v>
      </c>
      <c r="K24" s="76" t="s">
        <v>141</v>
      </c>
      <c r="L24" s="10">
        <v>960</v>
      </c>
      <c r="M24" s="10">
        <v>960</v>
      </c>
      <c r="N24" s="10">
        <v>960</v>
      </c>
      <c r="O24" s="10">
        <v>960</v>
      </c>
      <c r="P24" s="11">
        <f>SUM(L24:O24)</f>
        <v>3840</v>
      </c>
      <c r="Q24" s="76" t="s">
        <v>87</v>
      </c>
      <c r="R24" s="76" t="s">
        <v>141</v>
      </c>
      <c r="S24" s="76" t="s">
        <v>135</v>
      </c>
      <c r="T24" s="76" t="s">
        <v>61</v>
      </c>
      <c r="U24" s="76" t="s">
        <v>135</v>
      </c>
      <c r="V24" s="41">
        <f t="shared" si="5"/>
        <v>960</v>
      </c>
      <c r="W24" s="42">
        <v>1319</v>
      </c>
      <c r="X24" s="39">
        <v>1</v>
      </c>
      <c r="Y24" s="49" t="s">
        <v>142</v>
      </c>
      <c r="Z24" s="49" t="s">
        <v>143</v>
      </c>
      <c r="AA24" s="10">
        <f t="shared" si="1"/>
        <v>960</v>
      </c>
      <c r="AB24" s="76"/>
      <c r="AC24" s="76"/>
      <c r="AD24" s="76"/>
      <c r="AE24" s="76"/>
      <c r="AF24" s="10">
        <f t="shared" si="2"/>
        <v>960</v>
      </c>
      <c r="AG24" s="76"/>
      <c r="AH24" s="76"/>
      <c r="AI24" s="76"/>
      <c r="AJ24" s="76"/>
      <c r="AK24" s="35">
        <f t="shared" si="3"/>
        <v>960</v>
      </c>
      <c r="AL24" s="12"/>
      <c r="AM24" s="76"/>
      <c r="AN24" s="76"/>
      <c r="AO24" s="76"/>
      <c r="AP24" s="41">
        <f t="shared" si="4"/>
        <v>3840</v>
      </c>
      <c r="AQ24" s="54">
        <v>1319</v>
      </c>
      <c r="AR24" s="59">
        <f t="shared" si="6"/>
        <v>0.34348958333333335</v>
      </c>
      <c r="AS24" s="49" t="s">
        <v>142</v>
      </c>
    </row>
    <row r="25" spans="1:45" s="34" customFormat="1" ht="105">
      <c r="A25" s="76">
        <v>4</v>
      </c>
      <c r="B25" s="76" t="s">
        <v>50</v>
      </c>
      <c r="C25" s="76" t="s">
        <v>128</v>
      </c>
      <c r="D25" s="76" t="s">
        <v>144</v>
      </c>
      <c r="E25" s="5">
        <f t="shared" si="0"/>
        <v>4.4444444444444481E-2</v>
      </c>
      <c r="F25" s="76" t="s">
        <v>53</v>
      </c>
      <c r="G25" s="76" t="s">
        <v>145</v>
      </c>
      <c r="H25" s="76" t="s">
        <v>146</v>
      </c>
      <c r="I25" s="76"/>
      <c r="J25" s="76" t="s">
        <v>132</v>
      </c>
      <c r="K25" s="76" t="s">
        <v>147</v>
      </c>
      <c r="L25" s="12">
        <v>47</v>
      </c>
      <c r="M25" s="12">
        <v>68</v>
      </c>
      <c r="N25" s="12">
        <v>69</v>
      </c>
      <c r="O25" s="12">
        <v>50</v>
      </c>
      <c r="P25" s="11">
        <f t="shared" ref="P25:P30" si="7">SUM(L25:O25)</f>
        <v>234</v>
      </c>
      <c r="Q25" s="76" t="s">
        <v>87</v>
      </c>
      <c r="R25" s="76" t="s">
        <v>148</v>
      </c>
      <c r="S25" s="76" t="s">
        <v>149</v>
      </c>
      <c r="T25" s="76" t="s">
        <v>61</v>
      </c>
      <c r="U25" s="76" t="s">
        <v>149</v>
      </c>
      <c r="V25" s="41">
        <f t="shared" si="5"/>
        <v>47</v>
      </c>
      <c r="W25" s="97">
        <v>0</v>
      </c>
      <c r="X25" s="39">
        <v>0</v>
      </c>
      <c r="Y25" s="49" t="s">
        <v>150</v>
      </c>
      <c r="Z25" s="49" t="s">
        <v>151</v>
      </c>
      <c r="AA25" s="10">
        <f t="shared" si="1"/>
        <v>68</v>
      </c>
      <c r="AB25" s="76"/>
      <c r="AC25" s="76"/>
      <c r="AD25" s="76"/>
      <c r="AE25" s="76"/>
      <c r="AF25" s="10">
        <f t="shared" si="2"/>
        <v>69</v>
      </c>
      <c r="AG25" s="76"/>
      <c r="AH25" s="76"/>
      <c r="AI25" s="76"/>
      <c r="AJ25" s="76"/>
      <c r="AK25" s="35">
        <f t="shared" si="3"/>
        <v>50</v>
      </c>
      <c r="AL25" s="12"/>
      <c r="AM25" s="76"/>
      <c r="AN25" s="76"/>
      <c r="AO25" s="76"/>
      <c r="AP25" s="41">
        <f t="shared" si="4"/>
        <v>234</v>
      </c>
      <c r="AQ25" s="54">
        <v>0</v>
      </c>
      <c r="AR25" s="37">
        <f t="shared" si="6"/>
        <v>0</v>
      </c>
      <c r="AS25" s="49" t="s">
        <v>150</v>
      </c>
    </row>
    <row r="26" spans="1:45" s="34" customFormat="1" ht="75">
      <c r="A26" s="76">
        <v>4</v>
      </c>
      <c r="B26" s="76" t="s">
        <v>50</v>
      </c>
      <c r="C26" s="76" t="s">
        <v>128</v>
      </c>
      <c r="D26" s="76" t="s">
        <v>152</v>
      </c>
      <c r="E26" s="5">
        <f t="shared" si="0"/>
        <v>4.4444444444444481E-2</v>
      </c>
      <c r="F26" s="76" t="s">
        <v>74</v>
      </c>
      <c r="G26" s="76" t="s">
        <v>153</v>
      </c>
      <c r="H26" s="76" t="s">
        <v>154</v>
      </c>
      <c r="I26" s="76"/>
      <c r="J26" s="76" t="s">
        <v>132</v>
      </c>
      <c r="K26" s="76" t="s">
        <v>148</v>
      </c>
      <c r="L26" s="12">
        <v>36</v>
      </c>
      <c r="M26" s="12">
        <v>57</v>
      </c>
      <c r="N26" s="12">
        <v>57</v>
      </c>
      <c r="O26" s="12">
        <v>36</v>
      </c>
      <c r="P26" s="11">
        <f t="shared" si="7"/>
        <v>186</v>
      </c>
      <c r="Q26" s="76" t="s">
        <v>87</v>
      </c>
      <c r="R26" s="76" t="s">
        <v>148</v>
      </c>
      <c r="S26" s="76" t="s">
        <v>149</v>
      </c>
      <c r="T26" s="76" t="s">
        <v>61</v>
      </c>
      <c r="U26" s="76" t="s">
        <v>149</v>
      </c>
      <c r="V26" s="41">
        <f t="shared" si="5"/>
        <v>36</v>
      </c>
      <c r="W26" s="98">
        <v>4</v>
      </c>
      <c r="X26" s="60">
        <f>W26/V26</f>
        <v>0.1111111111111111</v>
      </c>
      <c r="Y26" s="49" t="s">
        <v>155</v>
      </c>
      <c r="Z26" s="49" t="s">
        <v>156</v>
      </c>
      <c r="AA26" s="10">
        <f t="shared" si="1"/>
        <v>57</v>
      </c>
      <c r="AB26" s="76"/>
      <c r="AC26" s="76"/>
      <c r="AD26" s="76"/>
      <c r="AE26" s="76"/>
      <c r="AF26" s="10">
        <f t="shared" si="2"/>
        <v>57</v>
      </c>
      <c r="AG26" s="76"/>
      <c r="AH26" s="76"/>
      <c r="AI26" s="76"/>
      <c r="AJ26" s="76"/>
      <c r="AK26" s="35">
        <f t="shared" si="3"/>
        <v>36</v>
      </c>
      <c r="AL26" s="12"/>
      <c r="AM26" s="76"/>
      <c r="AN26" s="76"/>
      <c r="AO26" s="76"/>
      <c r="AP26" s="41">
        <f t="shared" si="4"/>
        <v>186</v>
      </c>
      <c r="AQ26" s="65">
        <v>4</v>
      </c>
      <c r="AR26" s="37">
        <f t="shared" si="6"/>
        <v>2.1505376344086023E-2</v>
      </c>
      <c r="AS26" s="49" t="s">
        <v>155</v>
      </c>
    </row>
    <row r="27" spans="1:45" s="34" customFormat="1" ht="90">
      <c r="A27" s="76">
        <v>4</v>
      </c>
      <c r="B27" s="76" t="s">
        <v>50</v>
      </c>
      <c r="C27" s="76" t="s">
        <v>128</v>
      </c>
      <c r="D27" s="76" t="s">
        <v>157</v>
      </c>
      <c r="E27" s="5">
        <f t="shared" si="0"/>
        <v>4.4444444444444481E-2</v>
      </c>
      <c r="F27" s="76" t="s">
        <v>74</v>
      </c>
      <c r="G27" s="76" t="s">
        <v>158</v>
      </c>
      <c r="H27" s="76" t="s">
        <v>159</v>
      </c>
      <c r="I27" s="76"/>
      <c r="J27" s="76" t="s">
        <v>132</v>
      </c>
      <c r="K27" s="76" t="s">
        <v>160</v>
      </c>
      <c r="L27" s="12">
        <v>24</v>
      </c>
      <c r="M27" s="12">
        <v>30</v>
      </c>
      <c r="N27" s="12">
        <v>30</v>
      </c>
      <c r="O27" s="12">
        <v>28</v>
      </c>
      <c r="P27" s="11">
        <f t="shared" si="7"/>
        <v>112</v>
      </c>
      <c r="Q27" s="76" t="s">
        <v>87</v>
      </c>
      <c r="R27" s="76" t="s">
        <v>161</v>
      </c>
      <c r="S27" s="76" t="s">
        <v>162</v>
      </c>
      <c r="T27" s="76" t="s">
        <v>61</v>
      </c>
      <c r="U27" s="76" t="s">
        <v>161</v>
      </c>
      <c r="V27" s="41">
        <f t="shared" si="5"/>
        <v>24</v>
      </c>
      <c r="W27" s="38">
        <v>102</v>
      </c>
      <c r="X27" s="39">
        <v>1</v>
      </c>
      <c r="Y27" s="49" t="s">
        <v>163</v>
      </c>
      <c r="Z27" s="49" t="s">
        <v>156</v>
      </c>
      <c r="AA27" s="10">
        <f t="shared" si="1"/>
        <v>30</v>
      </c>
      <c r="AB27" s="76"/>
      <c r="AC27" s="76"/>
      <c r="AD27" s="76"/>
      <c r="AE27" s="76"/>
      <c r="AF27" s="10">
        <f t="shared" si="2"/>
        <v>30</v>
      </c>
      <c r="AG27" s="76"/>
      <c r="AH27" s="76"/>
      <c r="AI27" s="76"/>
      <c r="AJ27" s="76"/>
      <c r="AK27" s="35">
        <f t="shared" si="3"/>
        <v>28</v>
      </c>
      <c r="AL27" s="12"/>
      <c r="AM27" s="76"/>
      <c r="AN27" s="76"/>
      <c r="AO27" s="76"/>
      <c r="AP27" s="41">
        <f t="shared" si="4"/>
        <v>112</v>
      </c>
      <c r="AQ27" s="54">
        <v>102</v>
      </c>
      <c r="AR27" s="59">
        <f t="shared" si="6"/>
        <v>0.9107142857142857</v>
      </c>
      <c r="AS27" s="49" t="s">
        <v>163</v>
      </c>
    </row>
    <row r="28" spans="1:45" s="34" customFormat="1" ht="90">
      <c r="A28" s="76">
        <v>4</v>
      </c>
      <c r="B28" s="76" t="s">
        <v>50</v>
      </c>
      <c r="C28" s="76" t="s">
        <v>128</v>
      </c>
      <c r="D28" s="76" t="s">
        <v>164</v>
      </c>
      <c r="E28" s="5">
        <f t="shared" si="0"/>
        <v>4.4444444444444481E-2</v>
      </c>
      <c r="F28" s="76" t="s">
        <v>74</v>
      </c>
      <c r="G28" s="76" t="s">
        <v>165</v>
      </c>
      <c r="H28" s="76" t="s">
        <v>166</v>
      </c>
      <c r="I28" s="76"/>
      <c r="J28" s="76" t="s">
        <v>132</v>
      </c>
      <c r="K28" s="76" t="s">
        <v>160</v>
      </c>
      <c r="L28" s="12">
        <v>26</v>
      </c>
      <c r="M28" s="12">
        <v>36</v>
      </c>
      <c r="N28" s="12">
        <v>36</v>
      </c>
      <c r="O28" s="12">
        <v>32</v>
      </c>
      <c r="P28" s="11">
        <f t="shared" si="7"/>
        <v>130</v>
      </c>
      <c r="Q28" s="76" t="s">
        <v>87</v>
      </c>
      <c r="R28" s="76" t="s">
        <v>161</v>
      </c>
      <c r="S28" s="76" t="s">
        <v>162</v>
      </c>
      <c r="T28" s="76" t="s">
        <v>61</v>
      </c>
      <c r="U28" s="76" t="s">
        <v>161</v>
      </c>
      <c r="V28" s="41">
        <f t="shared" si="5"/>
        <v>26</v>
      </c>
      <c r="W28" s="38">
        <v>71</v>
      </c>
      <c r="X28" s="39">
        <v>1</v>
      </c>
      <c r="Y28" s="49" t="s">
        <v>167</v>
      </c>
      <c r="Z28" s="49" t="s">
        <v>156</v>
      </c>
      <c r="AA28" s="10">
        <f t="shared" si="1"/>
        <v>36</v>
      </c>
      <c r="AB28" s="76"/>
      <c r="AC28" s="76"/>
      <c r="AD28" s="76"/>
      <c r="AE28" s="76"/>
      <c r="AF28" s="10">
        <f t="shared" si="2"/>
        <v>36</v>
      </c>
      <c r="AG28" s="76"/>
      <c r="AH28" s="76"/>
      <c r="AI28" s="76"/>
      <c r="AJ28" s="76"/>
      <c r="AK28" s="35">
        <f t="shared" si="3"/>
        <v>32</v>
      </c>
      <c r="AL28" s="12"/>
      <c r="AM28" s="76"/>
      <c r="AN28" s="76"/>
      <c r="AO28" s="76"/>
      <c r="AP28" s="41">
        <f t="shared" si="4"/>
        <v>130</v>
      </c>
      <c r="AQ28" s="54">
        <v>71</v>
      </c>
      <c r="AR28" s="59">
        <f t="shared" si="6"/>
        <v>0.5461538461538461</v>
      </c>
      <c r="AS28" s="49" t="s">
        <v>167</v>
      </c>
    </row>
    <row r="29" spans="1:45" s="34" customFormat="1" ht="90">
      <c r="A29" s="76">
        <v>4</v>
      </c>
      <c r="B29" s="76" t="s">
        <v>50</v>
      </c>
      <c r="C29" s="76" t="s">
        <v>128</v>
      </c>
      <c r="D29" s="76" t="s">
        <v>168</v>
      </c>
      <c r="E29" s="5">
        <f t="shared" si="0"/>
        <v>4.4444444444444481E-2</v>
      </c>
      <c r="F29" s="76" t="s">
        <v>74</v>
      </c>
      <c r="G29" s="76" t="s">
        <v>169</v>
      </c>
      <c r="H29" s="76" t="s">
        <v>170</v>
      </c>
      <c r="I29" s="76"/>
      <c r="J29" s="76" t="s">
        <v>132</v>
      </c>
      <c r="K29" s="76" t="s">
        <v>160</v>
      </c>
      <c r="L29" s="12">
        <v>8</v>
      </c>
      <c r="M29" s="12">
        <v>10</v>
      </c>
      <c r="N29" s="12">
        <v>10</v>
      </c>
      <c r="O29" s="12">
        <v>8</v>
      </c>
      <c r="P29" s="11">
        <f t="shared" si="7"/>
        <v>36</v>
      </c>
      <c r="Q29" s="76" t="s">
        <v>87</v>
      </c>
      <c r="R29" s="76" t="s">
        <v>161</v>
      </c>
      <c r="S29" s="76" t="s">
        <v>162</v>
      </c>
      <c r="T29" s="76" t="s">
        <v>61</v>
      </c>
      <c r="U29" s="76" t="s">
        <v>161</v>
      </c>
      <c r="V29" s="41">
        <f t="shared" si="5"/>
        <v>8</v>
      </c>
      <c r="W29" s="38">
        <v>60</v>
      </c>
      <c r="X29" s="39">
        <v>1</v>
      </c>
      <c r="Y29" s="49" t="s">
        <v>171</v>
      </c>
      <c r="Z29" s="49" t="s">
        <v>156</v>
      </c>
      <c r="AA29" s="10">
        <f t="shared" si="1"/>
        <v>10</v>
      </c>
      <c r="AB29" s="76"/>
      <c r="AC29" s="76"/>
      <c r="AD29" s="76"/>
      <c r="AE29" s="76"/>
      <c r="AF29" s="10">
        <f t="shared" si="2"/>
        <v>10</v>
      </c>
      <c r="AG29" s="76"/>
      <c r="AH29" s="76"/>
      <c r="AI29" s="76"/>
      <c r="AJ29" s="76"/>
      <c r="AK29" s="35">
        <f t="shared" si="3"/>
        <v>8</v>
      </c>
      <c r="AL29" s="12"/>
      <c r="AM29" s="76"/>
      <c r="AN29" s="76"/>
      <c r="AO29" s="76"/>
      <c r="AP29" s="41">
        <f t="shared" si="4"/>
        <v>36</v>
      </c>
      <c r="AQ29" s="54">
        <v>60</v>
      </c>
      <c r="AR29" s="59">
        <f t="shared" si="6"/>
        <v>1.6666666666666667</v>
      </c>
      <c r="AS29" s="49" t="s">
        <v>171</v>
      </c>
    </row>
    <row r="30" spans="1:45" s="34" customFormat="1" ht="105">
      <c r="A30" s="76">
        <v>4</v>
      </c>
      <c r="B30" s="76" t="s">
        <v>50</v>
      </c>
      <c r="C30" s="76" t="s">
        <v>128</v>
      </c>
      <c r="D30" s="76" t="s">
        <v>172</v>
      </c>
      <c r="E30" s="5">
        <f t="shared" si="0"/>
        <v>4.4444444444444481E-2</v>
      </c>
      <c r="F30" s="76" t="s">
        <v>74</v>
      </c>
      <c r="G30" s="76" t="s">
        <v>173</v>
      </c>
      <c r="H30" s="76" t="s">
        <v>174</v>
      </c>
      <c r="I30" s="76"/>
      <c r="J30" s="76" t="s">
        <v>132</v>
      </c>
      <c r="K30" s="76" t="s">
        <v>160</v>
      </c>
      <c r="L30" s="12">
        <v>9</v>
      </c>
      <c r="M30" s="12">
        <v>12</v>
      </c>
      <c r="N30" s="12">
        <v>12</v>
      </c>
      <c r="O30" s="12">
        <v>11</v>
      </c>
      <c r="P30" s="11">
        <f t="shared" si="7"/>
        <v>44</v>
      </c>
      <c r="Q30" s="76" t="s">
        <v>87</v>
      </c>
      <c r="R30" s="76" t="s">
        <v>161</v>
      </c>
      <c r="S30" s="76" t="s">
        <v>162</v>
      </c>
      <c r="T30" s="76" t="s">
        <v>61</v>
      </c>
      <c r="U30" s="76" t="s">
        <v>161</v>
      </c>
      <c r="V30" s="41">
        <f t="shared" si="5"/>
        <v>9</v>
      </c>
      <c r="W30" s="38">
        <v>15</v>
      </c>
      <c r="X30" s="39">
        <v>1</v>
      </c>
      <c r="Y30" s="49" t="s">
        <v>175</v>
      </c>
      <c r="Z30" s="66" t="s">
        <v>176</v>
      </c>
      <c r="AA30" s="10">
        <f t="shared" si="1"/>
        <v>12</v>
      </c>
      <c r="AB30" s="76"/>
      <c r="AC30" s="76"/>
      <c r="AD30" s="76"/>
      <c r="AE30" s="76"/>
      <c r="AF30" s="10">
        <f t="shared" si="2"/>
        <v>12</v>
      </c>
      <c r="AG30" s="76"/>
      <c r="AH30" s="76"/>
      <c r="AI30" s="76"/>
      <c r="AJ30" s="76"/>
      <c r="AK30" s="35">
        <f t="shared" si="3"/>
        <v>11</v>
      </c>
      <c r="AL30" s="12"/>
      <c r="AM30" s="76"/>
      <c r="AN30" s="76"/>
      <c r="AO30" s="76"/>
      <c r="AP30" s="41">
        <f t="shared" si="4"/>
        <v>44</v>
      </c>
      <c r="AQ30" s="54">
        <v>15</v>
      </c>
      <c r="AR30" s="59">
        <f t="shared" si="6"/>
        <v>0.34090909090909088</v>
      </c>
      <c r="AS30" s="49" t="s">
        <v>175</v>
      </c>
    </row>
    <row r="31" spans="1:45" s="31" customFormat="1" ht="15.75">
      <c r="A31" s="13"/>
      <c r="B31" s="13"/>
      <c r="C31" s="13"/>
      <c r="D31" s="14" t="s">
        <v>177</v>
      </c>
      <c r="E31" s="15">
        <f>SUM(E13:E30)</f>
        <v>0.80000000000000093</v>
      </c>
      <c r="F31" s="13"/>
      <c r="G31" s="13"/>
      <c r="H31" s="13"/>
      <c r="I31" s="13"/>
      <c r="J31" s="13"/>
      <c r="K31" s="13"/>
      <c r="L31" s="15"/>
      <c r="M31" s="15"/>
      <c r="N31" s="15"/>
      <c r="O31" s="15"/>
      <c r="P31" s="15"/>
      <c r="Q31" s="13"/>
      <c r="R31" s="13"/>
      <c r="S31" s="13"/>
      <c r="T31" s="13"/>
      <c r="U31" s="13"/>
      <c r="V31" s="43"/>
      <c r="W31" s="43"/>
      <c r="X31" s="43">
        <f>AVERAGE(X13:X30)*80%</f>
        <v>0.60343291301169599</v>
      </c>
      <c r="Y31" s="50"/>
      <c r="Z31" s="50"/>
      <c r="AA31" s="15"/>
      <c r="AB31" s="15" t="e">
        <f>AVERAGE(AB13:AB30)</f>
        <v>#DIV/0!</v>
      </c>
      <c r="AC31" s="13"/>
      <c r="AD31" s="13"/>
      <c r="AE31" s="13"/>
      <c r="AF31" s="15"/>
      <c r="AG31" s="15" t="e">
        <f>AVERAGE(AG13:AG30)</f>
        <v>#DIV/0!</v>
      </c>
      <c r="AH31" s="13"/>
      <c r="AI31" s="13"/>
      <c r="AJ31" s="13"/>
      <c r="AK31" s="30"/>
      <c r="AL31" s="30" t="e">
        <f>AVERAGE(AL13:AL30)</f>
        <v>#DIV/0!</v>
      </c>
      <c r="AM31" s="13"/>
      <c r="AN31" s="13"/>
      <c r="AO31" s="13"/>
      <c r="AP31" s="55"/>
      <c r="AQ31" s="55"/>
      <c r="AR31" s="43">
        <f>AVERAGE(AR13:AR30)*80%</f>
        <v>0.28364644153989443</v>
      </c>
      <c r="AS31" s="13"/>
    </row>
    <row r="32" spans="1:45" ht="120">
      <c r="A32" s="16">
        <v>7</v>
      </c>
      <c r="B32" s="16" t="s">
        <v>178</v>
      </c>
      <c r="C32" s="16" t="s">
        <v>179</v>
      </c>
      <c r="D32" s="16" t="s">
        <v>180</v>
      </c>
      <c r="E32" s="17">
        <v>0.04</v>
      </c>
      <c r="F32" s="16" t="s">
        <v>181</v>
      </c>
      <c r="G32" s="16" t="s">
        <v>182</v>
      </c>
      <c r="H32" s="16" t="s">
        <v>183</v>
      </c>
      <c r="I32" s="16"/>
      <c r="J32" s="18" t="s">
        <v>184</v>
      </c>
      <c r="K32" s="18" t="s">
        <v>185</v>
      </c>
      <c r="L32" s="19">
        <v>0</v>
      </c>
      <c r="M32" s="19">
        <v>0.8</v>
      </c>
      <c r="N32" s="19">
        <v>0</v>
      </c>
      <c r="O32" s="19">
        <v>0.8</v>
      </c>
      <c r="P32" s="19">
        <v>0.8</v>
      </c>
      <c r="Q32" s="16" t="s">
        <v>87</v>
      </c>
      <c r="R32" s="16" t="s">
        <v>186</v>
      </c>
      <c r="S32" s="16" t="s">
        <v>187</v>
      </c>
      <c r="T32" s="16" t="s">
        <v>188</v>
      </c>
      <c r="U32" s="16" t="s">
        <v>189</v>
      </c>
      <c r="V32" s="44" t="s">
        <v>63</v>
      </c>
      <c r="W32" s="44" t="s">
        <v>63</v>
      </c>
      <c r="X32" s="44" t="s">
        <v>63</v>
      </c>
      <c r="Y32" s="68" t="s">
        <v>64</v>
      </c>
      <c r="Z32" s="44" t="s">
        <v>63</v>
      </c>
      <c r="AA32" s="44">
        <f t="shared" si="1"/>
        <v>0.8</v>
      </c>
      <c r="AB32" s="67"/>
      <c r="AC32" s="67"/>
      <c r="AD32" s="67"/>
      <c r="AE32" s="67"/>
      <c r="AF32" s="56">
        <f t="shared" si="2"/>
        <v>0</v>
      </c>
      <c r="AG32" s="67"/>
      <c r="AH32" s="67"/>
      <c r="AI32" s="67"/>
      <c r="AJ32" s="67"/>
      <c r="AK32" s="56">
        <f t="shared" si="3"/>
        <v>0.8</v>
      </c>
      <c r="AL32" s="67"/>
      <c r="AM32" s="67"/>
      <c r="AN32" s="67"/>
      <c r="AO32" s="67"/>
      <c r="AP32" s="56">
        <f t="shared" si="4"/>
        <v>0.8</v>
      </c>
      <c r="AQ32" s="56">
        <v>0</v>
      </c>
      <c r="AR32" s="56">
        <v>0</v>
      </c>
      <c r="AS32" s="68" t="s">
        <v>64</v>
      </c>
    </row>
    <row r="33" spans="1:45" ht="120">
      <c r="A33" s="16">
        <v>7</v>
      </c>
      <c r="B33" s="16" t="s">
        <v>178</v>
      </c>
      <c r="C33" s="16" t="s">
        <v>179</v>
      </c>
      <c r="D33" s="16" t="s">
        <v>190</v>
      </c>
      <c r="E33" s="17">
        <v>0.04</v>
      </c>
      <c r="F33" s="16" t="s">
        <v>181</v>
      </c>
      <c r="G33" s="16" t="s">
        <v>191</v>
      </c>
      <c r="H33" s="16" t="s">
        <v>192</v>
      </c>
      <c r="I33" s="16"/>
      <c r="J33" s="18" t="s">
        <v>184</v>
      </c>
      <c r="K33" s="18" t="s">
        <v>193</v>
      </c>
      <c r="L33" s="20">
        <v>1</v>
      </c>
      <c r="M33" s="21">
        <v>1</v>
      </c>
      <c r="N33" s="21">
        <v>1</v>
      </c>
      <c r="O33" s="21">
        <v>1</v>
      </c>
      <c r="P33" s="21">
        <v>1</v>
      </c>
      <c r="Q33" s="16" t="s">
        <v>87</v>
      </c>
      <c r="R33" s="16" t="s">
        <v>194</v>
      </c>
      <c r="S33" s="16" t="s">
        <v>195</v>
      </c>
      <c r="T33" s="16" t="s">
        <v>196</v>
      </c>
      <c r="U33" s="16" t="s">
        <v>197</v>
      </c>
      <c r="V33" s="44">
        <f>L33</f>
        <v>1</v>
      </c>
      <c r="W33" s="99">
        <v>0.5</v>
      </c>
      <c r="X33" s="56">
        <v>0.5</v>
      </c>
      <c r="Y33" s="68" t="s">
        <v>198</v>
      </c>
      <c r="Z33" s="67" t="s">
        <v>199</v>
      </c>
      <c r="AA33" s="44">
        <f t="shared" si="1"/>
        <v>1</v>
      </c>
      <c r="AB33" s="67"/>
      <c r="AC33" s="67"/>
      <c r="AD33" s="67"/>
      <c r="AE33" s="67"/>
      <c r="AF33" s="56">
        <f t="shared" si="2"/>
        <v>1</v>
      </c>
      <c r="AG33" s="67"/>
      <c r="AH33" s="67"/>
      <c r="AI33" s="67"/>
      <c r="AJ33" s="67"/>
      <c r="AK33" s="56">
        <f t="shared" si="3"/>
        <v>1</v>
      </c>
      <c r="AL33" s="67"/>
      <c r="AM33" s="67"/>
      <c r="AN33" s="67"/>
      <c r="AO33" s="67"/>
      <c r="AP33" s="56">
        <f t="shared" si="4"/>
        <v>1</v>
      </c>
      <c r="AQ33" s="61">
        <f>50%/4</f>
        <v>0.125</v>
      </c>
      <c r="AR33" s="62">
        <v>0.125</v>
      </c>
      <c r="AS33" s="68" t="s">
        <v>198</v>
      </c>
    </row>
    <row r="34" spans="1:45" ht="120">
      <c r="A34" s="16">
        <v>7</v>
      </c>
      <c r="B34" s="16" t="s">
        <v>178</v>
      </c>
      <c r="C34" s="16" t="s">
        <v>200</v>
      </c>
      <c r="D34" s="16" t="s">
        <v>201</v>
      </c>
      <c r="E34" s="17">
        <v>0.04</v>
      </c>
      <c r="F34" s="16" t="s">
        <v>181</v>
      </c>
      <c r="G34" s="16" t="s">
        <v>202</v>
      </c>
      <c r="H34" s="16" t="s">
        <v>203</v>
      </c>
      <c r="I34" s="16"/>
      <c r="J34" s="18" t="s">
        <v>184</v>
      </c>
      <c r="K34" s="18" t="s">
        <v>204</v>
      </c>
      <c r="L34" s="20">
        <v>0</v>
      </c>
      <c r="M34" s="21">
        <v>1</v>
      </c>
      <c r="N34" s="21">
        <v>1</v>
      </c>
      <c r="O34" s="21">
        <v>1</v>
      </c>
      <c r="P34" s="21">
        <v>1</v>
      </c>
      <c r="Q34" s="16" t="s">
        <v>87</v>
      </c>
      <c r="R34" s="16" t="s">
        <v>205</v>
      </c>
      <c r="S34" s="16" t="s">
        <v>206</v>
      </c>
      <c r="T34" s="16" t="s">
        <v>207</v>
      </c>
      <c r="U34" s="16" t="s">
        <v>208</v>
      </c>
      <c r="V34" s="44" t="s">
        <v>63</v>
      </c>
      <c r="W34" s="44" t="s">
        <v>63</v>
      </c>
      <c r="X34" s="44" t="s">
        <v>63</v>
      </c>
      <c r="Y34" s="68" t="s">
        <v>64</v>
      </c>
      <c r="Z34" s="44" t="s">
        <v>63</v>
      </c>
      <c r="AA34" s="44">
        <f t="shared" si="1"/>
        <v>1</v>
      </c>
      <c r="AB34" s="67"/>
      <c r="AC34" s="67"/>
      <c r="AD34" s="67"/>
      <c r="AE34" s="67"/>
      <c r="AF34" s="56">
        <f t="shared" si="2"/>
        <v>1</v>
      </c>
      <c r="AG34" s="67"/>
      <c r="AH34" s="67"/>
      <c r="AI34" s="67"/>
      <c r="AJ34" s="67"/>
      <c r="AK34" s="56">
        <f t="shared" si="3"/>
        <v>1</v>
      </c>
      <c r="AL34" s="67"/>
      <c r="AM34" s="67"/>
      <c r="AN34" s="67"/>
      <c r="AO34" s="67"/>
      <c r="AP34" s="56">
        <f t="shared" si="4"/>
        <v>1</v>
      </c>
      <c r="AQ34" s="56">
        <v>0</v>
      </c>
      <c r="AR34" s="56">
        <v>0</v>
      </c>
      <c r="AS34" s="68" t="s">
        <v>64</v>
      </c>
    </row>
    <row r="35" spans="1:45" ht="120">
      <c r="A35" s="16">
        <v>7</v>
      </c>
      <c r="B35" s="16" t="s">
        <v>178</v>
      </c>
      <c r="C35" s="16" t="s">
        <v>179</v>
      </c>
      <c r="D35" s="16" t="s">
        <v>209</v>
      </c>
      <c r="E35" s="17">
        <v>0.04</v>
      </c>
      <c r="F35" s="16" t="s">
        <v>181</v>
      </c>
      <c r="G35" s="16" t="s">
        <v>210</v>
      </c>
      <c r="H35" s="16" t="s">
        <v>211</v>
      </c>
      <c r="I35" s="16"/>
      <c r="J35" s="18" t="s">
        <v>184</v>
      </c>
      <c r="K35" s="18" t="s">
        <v>212</v>
      </c>
      <c r="L35" s="20">
        <v>0</v>
      </c>
      <c r="M35" s="21">
        <v>1</v>
      </c>
      <c r="N35" s="21">
        <v>1</v>
      </c>
      <c r="O35" s="21">
        <v>0</v>
      </c>
      <c r="P35" s="21">
        <v>1</v>
      </c>
      <c r="Q35" s="16" t="s">
        <v>87</v>
      </c>
      <c r="R35" s="16" t="s">
        <v>213</v>
      </c>
      <c r="S35" s="16" t="s">
        <v>214</v>
      </c>
      <c r="T35" s="16" t="s">
        <v>196</v>
      </c>
      <c r="U35" s="16" t="s">
        <v>214</v>
      </c>
      <c r="V35" s="44" t="s">
        <v>63</v>
      </c>
      <c r="W35" s="44" t="s">
        <v>63</v>
      </c>
      <c r="X35" s="44" t="s">
        <v>63</v>
      </c>
      <c r="Y35" s="68" t="s">
        <v>64</v>
      </c>
      <c r="Z35" s="44" t="s">
        <v>63</v>
      </c>
      <c r="AA35" s="44">
        <f t="shared" si="1"/>
        <v>1</v>
      </c>
      <c r="AB35" s="67"/>
      <c r="AC35" s="67"/>
      <c r="AD35" s="67"/>
      <c r="AE35" s="67"/>
      <c r="AF35" s="56">
        <f t="shared" si="2"/>
        <v>1</v>
      </c>
      <c r="AG35" s="67"/>
      <c r="AH35" s="67"/>
      <c r="AI35" s="67"/>
      <c r="AJ35" s="67"/>
      <c r="AK35" s="56">
        <f t="shared" si="3"/>
        <v>0</v>
      </c>
      <c r="AL35" s="67"/>
      <c r="AM35" s="67"/>
      <c r="AN35" s="67"/>
      <c r="AO35" s="67"/>
      <c r="AP35" s="56">
        <f t="shared" si="4"/>
        <v>1</v>
      </c>
      <c r="AQ35" s="56">
        <v>0</v>
      </c>
      <c r="AR35" s="56">
        <v>0</v>
      </c>
      <c r="AS35" s="68" t="s">
        <v>64</v>
      </c>
    </row>
    <row r="36" spans="1:45" ht="120">
      <c r="A36" s="16">
        <v>5</v>
      </c>
      <c r="B36" s="16" t="s">
        <v>215</v>
      </c>
      <c r="C36" s="16" t="s">
        <v>216</v>
      </c>
      <c r="D36" s="16" t="s">
        <v>217</v>
      </c>
      <c r="E36" s="17">
        <v>0.04</v>
      </c>
      <c r="F36" s="16" t="s">
        <v>181</v>
      </c>
      <c r="G36" s="16" t="s">
        <v>218</v>
      </c>
      <c r="H36" s="16" t="s">
        <v>219</v>
      </c>
      <c r="I36" s="16"/>
      <c r="J36" s="18" t="s">
        <v>220</v>
      </c>
      <c r="K36" s="18" t="s">
        <v>221</v>
      </c>
      <c r="L36" s="19">
        <v>0.33</v>
      </c>
      <c r="M36" s="19">
        <v>0.67</v>
      </c>
      <c r="N36" s="19">
        <v>1</v>
      </c>
      <c r="O36" s="19">
        <v>0</v>
      </c>
      <c r="P36" s="19">
        <v>1</v>
      </c>
      <c r="Q36" s="16" t="s">
        <v>87</v>
      </c>
      <c r="R36" s="16" t="s">
        <v>222</v>
      </c>
      <c r="S36" s="16" t="s">
        <v>223</v>
      </c>
      <c r="T36" s="16" t="s">
        <v>224</v>
      </c>
      <c r="U36" s="16" t="s">
        <v>223</v>
      </c>
      <c r="V36" s="44">
        <f>L36</f>
        <v>0.33</v>
      </c>
      <c r="W36" s="100">
        <v>0.97389999999999999</v>
      </c>
      <c r="X36" s="56">
        <v>1</v>
      </c>
      <c r="Y36" s="68" t="s">
        <v>225</v>
      </c>
      <c r="Z36" s="67"/>
      <c r="AA36" s="44">
        <f t="shared" si="1"/>
        <v>0.67</v>
      </c>
      <c r="AB36" s="67"/>
      <c r="AC36" s="67"/>
      <c r="AD36" s="67"/>
      <c r="AE36" s="67"/>
      <c r="AF36" s="56">
        <f t="shared" si="2"/>
        <v>1</v>
      </c>
      <c r="AG36" s="67"/>
      <c r="AH36" s="67"/>
      <c r="AI36" s="67"/>
      <c r="AJ36" s="67"/>
      <c r="AK36" s="56">
        <f t="shared" si="3"/>
        <v>0</v>
      </c>
      <c r="AL36" s="67"/>
      <c r="AM36" s="67"/>
      <c r="AN36" s="67"/>
      <c r="AO36" s="67"/>
      <c r="AP36" s="56">
        <f t="shared" si="4"/>
        <v>1</v>
      </c>
      <c r="AQ36" s="62">
        <v>0.97389999999999999</v>
      </c>
      <c r="AR36" s="62">
        <v>0.97389999999999999</v>
      </c>
      <c r="AS36" s="68" t="s">
        <v>225</v>
      </c>
    </row>
    <row r="37" spans="1:45" s="31" customFormat="1" ht="15.75">
      <c r="A37" s="13"/>
      <c r="B37" s="13"/>
      <c r="C37" s="13"/>
      <c r="D37" s="22" t="s">
        <v>226</v>
      </c>
      <c r="E37" s="23">
        <f>SUM(E32:E36)</f>
        <v>0.2</v>
      </c>
      <c r="F37" s="22"/>
      <c r="G37" s="22"/>
      <c r="H37" s="22"/>
      <c r="I37" s="22"/>
      <c r="J37" s="22"/>
      <c r="K37" s="22"/>
      <c r="L37" s="24">
        <f>AVERAGE(L33:L36)</f>
        <v>0.33250000000000002</v>
      </c>
      <c r="M37" s="24">
        <f>AVERAGE(M33:M36)</f>
        <v>0.91749999999999998</v>
      </c>
      <c r="N37" s="24">
        <f>AVERAGE(N33:N36)</f>
        <v>1</v>
      </c>
      <c r="O37" s="24">
        <f>AVERAGE(O33:O36)</f>
        <v>0.5</v>
      </c>
      <c r="P37" s="24">
        <f>AVERAGE(P33:P36)</f>
        <v>1</v>
      </c>
      <c r="Q37" s="22"/>
      <c r="R37" s="13"/>
      <c r="S37" s="13"/>
      <c r="T37" s="13"/>
      <c r="U37" s="13"/>
      <c r="V37" s="45"/>
      <c r="W37" s="45"/>
      <c r="X37" s="63">
        <f>AVERAGE(X32:X36)*20%</f>
        <v>0.15000000000000002</v>
      </c>
      <c r="Y37" s="50"/>
      <c r="Z37" s="50"/>
      <c r="AA37" s="24">
        <f>AVERAGE(AA33:AA36)</f>
        <v>0.91749999999999998</v>
      </c>
      <c r="AB37" s="24" t="e">
        <f>AVERAGE(AB33:AB36)</f>
        <v>#DIV/0!</v>
      </c>
      <c r="AC37" s="13"/>
      <c r="AD37" s="13"/>
      <c r="AE37" s="13"/>
      <c r="AF37" s="24">
        <f>AVERAGE(AF33:AF36)</f>
        <v>1</v>
      </c>
      <c r="AG37" s="24" t="e">
        <f>AVERAGE(AG33:AG36)</f>
        <v>#DIV/0!</v>
      </c>
      <c r="AH37" s="13"/>
      <c r="AI37" s="13"/>
      <c r="AJ37" s="13"/>
      <c r="AK37" s="24">
        <f>AVERAGE(AK33:AK36)</f>
        <v>0.5</v>
      </c>
      <c r="AL37" s="24" t="e">
        <f>AVERAGE(AL33:AL36)</f>
        <v>#DIV/0!</v>
      </c>
      <c r="AM37" s="13"/>
      <c r="AN37" s="13"/>
      <c r="AO37" s="13"/>
      <c r="AP37" s="57"/>
      <c r="AQ37" s="57"/>
      <c r="AR37" s="63">
        <f>AVERAGE(AR32:AR36)*20%</f>
        <v>4.3956000000000002E-2</v>
      </c>
      <c r="AS37" s="13"/>
    </row>
    <row r="38" spans="1:45" s="32" customFormat="1" ht="18.75">
      <c r="A38" s="25"/>
      <c r="B38" s="25"/>
      <c r="C38" s="25"/>
      <c r="D38" s="26" t="s">
        <v>227</v>
      </c>
      <c r="E38" s="27">
        <f>E37+E31</f>
        <v>1.0000000000000009</v>
      </c>
      <c r="F38" s="25"/>
      <c r="G38" s="25"/>
      <c r="H38" s="25"/>
      <c r="I38" s="25"/>
      <c r="J38" s="25"/>
      <c r="K38" s="25"/>
      <c r="L38" s="28">
        <f>L37*$E$37</f>
        <v>6.6500000000000004E-2</v>
      </c>
      <c r="M38" s="28">
        <f>M37*$E$37</f>
        <v>0.1835</v>
      </c>
      <c r="N38" s="28">
        <f>N37*$E$37</f>
        <v>0.2</v>
      </c>
      <c r="O38" s="28">
        <f>O37*$E$37</f>
        <v>0.1</v>
      </c>
      <c r="P38" s="28">
        <f>P37*$E$37</f>
        <v>0.2</v>
      </c>
      <c r="Q38" s="25"/>
      <c r="R38" s="25"/>
      <c r="S38" s="25"/>
      <c r="T38" s="25"/>
      <c r="U38" s="25"/>
      <c r="V38" s="46"/>
      <c r="W38" s="46"/>
      <c r="X38" s="64">
        <f>X31+X37</f>
        <v>0.75343291301169601</v>
      </c>
      <c r="Y38" s="51"/>
      <c r="Z38" s="51"/>
      <c r="AA38" s="28">
        <f>AA37*$E$37</f>
        <v>0.1835</v>
      </c>
      <c r="AB38" s="28" t="e">
        <f>AB37*$E$37</f>
        <v>#DIV/0!</v>
      </c>
      <c r="AC38" s="25"/>
      <c r="AD38" s="25"/>
      <c r="AE38" s="25"/>
      <c r="AF38" s="28">
        <f>AF37*$E$37</f>
        <v>0.2</v>
      </c>
      <c r="AG38" s="28" t="e">
        <f>AG37*$E$37</f>
        <v>#DIV/0!</v>
      </c>
      <c r="AH38" s="25"/>
      <c r="AI38" s="25"/>
      <c r="AJ38" s="25"/>
      <c r="AK38" s="28">
        <f>AK37*$E$37</f>
        <v>0.1</v>
      </c>
      <c r="AL38" s="28" t="e">
        <f>AL37*$E$37</f>
        <v>#DIV/0!</v>
      </c>
      <c r="AM38" s="25"/>
      <c r="AN38" s="25"/>
      <c r="AO38" s="25"/>
      <c r="AP38" s="58"/>
      <c r="AQ38" s="58"/>
      <c r="AR38" s="64">
        <f>AR31+AR37</f>
        <v>0.32760244153989443</v>
      </c>
      <c r="AS38" s="25"/>
    </row>
  </sheetData>
  <sheetProtection formatColumns="0" formatRows="0"/>
  <mergeCells count="24">
    <mergeCell ref="AP10:AS10"/>
    <mergeCell ref="AP11:AS11"/>
    <mergeCell ref="V10:Z10"/>
    <mergeCell ref="F4:K4"/>
    <mergeCell ref="H5:K5"/>
    <mergeCell ref="H6:K6"/>
    <mergeCell ref="H7:K7"/>
    <mergeCell ref="H8:K8"/>
    <mergeCell ref="Q10:U11"/>
    <mergeCell ref="V11:Z11"/>
    <mergeCell ref="AA11:AE11"/>
    <mergeCell ref="AF11:AJ11"/>
    <mergeCell ref="AK11:AO11"/>
    <mergeCell ref="AK10:AO10"/>
    <mergeCell ref="AF10:AJ10"/>
    <mergeCell ref="AA10:AE10"/>
    <mergeCell ref="A10:B11"/>
    <mergeCell ref="C10:C12"/>
    <mergeCell ref="D10:P11"/>
    <mergeCell ref="A1:K1"/>
    <mergeCell ref="L1:P1"/>
    <mergeCell ref="A2:P2"/>
    <mergeCell ref="A4:B8"/>
    <mergeCell ref="C4:D8"/>
  </mergeCells>
  <dataValidations count="3">
    <dataValidation allowBlank="1" showInputMessage="1" showErrorMessage="1" error="Escriba un texto " promptTitle="Cualquier contenido" sqref="F13:F30" xr:uid="{00000000-0002-0000-0000-000000000000}"/>
    <dataValidation type="textLength" operator="lessThanOrEqual" allowBlank="1" showInputMessage="1" showErrorMessage="1" error="Por favor ingresar menos de 2.500 caracteres, incluyendo espacios." prompt="Recuerde que este campo tiene máximo 2.500 caracteres, incluyendo espacios." sqref="AS15:AS30 Y15:Y30 AS33 Y33 Y36 AS36" xr:uid="{00000000-0002-0000-0000-000001000000}">
      <formula1>2500</formula1>
    </dataValidation>
    <dataValidation type="textLength" operator="lessThanOrEqual" allowBlank="1" showInputMessage="1" showErrorMessage="1" error="Por favor ingresar menos de 2.500 caracteres, incluyendo espacios." sqref="W15:X30 W36:X36 Z15:Z30 Z33 W33:X33 Z36" xr:uid="{00000000-0002-0000-0000-000002000000}">
      <formula1>2500</formula1>
    </dataValidation>
  </dataValidations>
  <pageMargins left="0.7" right="0.7" top="0.75" bottom="0.75" header="0.3" footer="0.3"/>
  <pageSetup paperSize="9" orientation="portrait" r:id="rId1"/>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Blanca Leidy Navarro Dominguez</cp:lastModifiedBy>
  <cp:revision/>
  <dcterms:created xsi:type="dcterms:W3CDTF">2021-01-25T18:44:53Z</dcterms:created>
  <dcterms:modified xsi:type="dcterms:W3CDTF">2021-05-25T20:28:53Z</dcterms:modified>
  <cp:category/>
  <cp:contentStatus/>
</cp:coreProperties>
</file>