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gobiernobogota-my.sharepoint.com/personal/blanca_navarro_gobiernobogota_gov_co/Documents/ARCHIVOS CALIDAD CHAPINERO/ARCHIVOS LADY CALIDAD CHAPINERO/PLAN DE GESTIÓN VIG.2021/"/>
    </mc:Choice>
  </mc:AlternateContent>
  <xr:revisionPtr revIDLastSave="12" documentId="8_{EF341B49-D803-4209-B461-C1B2E389F430}" xr6:coauthVersionLast="47" xr6:coauthVersionMax="47" xr10:uidLastSave="{AEA2A76B-3DDD-45E9-85FE-E23318AA1985}"/>
  <workbookProtection lockStructure="1"/>
  <bookViews>
    <workbookView xWindow="-120" yWindow="-120" windowWidth="29040" windowHeight="15840" xr2:uid="{00000000-000D-0000-FFFF-FFFF00000000}"/>
  </bookViews>
  <sheets>
    <sheet name="2021 chapinero" sheetId="1" r:id="rId1"/>
  </sheets>
  <definedNames>
    <definedName name="_xlnm._FilterDatabase" localSheetId="0" hidden="1">'2021 chapinero'!$A$15:$AS$41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7" i="1" l="1"/>
  <c r="AQ25" i="1"/>
  <c r="AQ24" i="1"/>
  <c r="AQ23" i="1"/>
  <c r="AQ36" i="1"/>
  <c r="AQ35" i="1"/>
  <c r="AP23" i="1"/>
  <c r="AP24" i="1"/>
  <c r="AR24" i="1"/>
  <c r="AP25" i="1"/>
  <c r="AR25" i="1"/>
  <c r="AP16" i="1"/>
  <c r="AR16" i="1" s="1"/>
  <c r="AP17" i="1"/>
  <c r="AR17" i="1" s="1"/>
  <c r="AP18" i="1"/>
  <c r="AR18" i="1" s="1"/>
  <c r="AP19" i="1"/>
  <c r="AR19" i="1" s="1"/>
  <c r="AP20" i="1"/>
  <c r="AR20" i="1" s="1"/>
  <c r="AP21" i="1"/>
  <c r="AR21" i="1" s="1"/>
  <c r="AP22" i="1"/>
  <c r="AR22" i="1" s="1"/>
  <c r="AQ26" i="1"/>
  <c r="P26" i="1"/>
  <c r="AP26" i="1" s="1"/>
  <c r="AQ27" i="1"/>
  <c r="P27" i="1"/>
  <c r="AP27" i="1" s="1"/>
  <c r="AQ28" i="1"/>
  <c r="P28" i="1"/>
  <c r="AP28" i="1" s="1"/>
  <c r="AQ29" i="1"/>
  <c r="P29" i="1"/>
  <c r="AP29" i="1" s="1"/>
  <c r="AQ30" i="1"/>
  <c r="P30" i="1"/>
  <c r="AP30" i="1" s="1"/>
  <c r="AQ31" i="1"/>
  <c r="P31" i="1"/>
  <c r="AP31" i="1" s="1"/>
  <c r="AQ32" i="1"/>
  <c r="P32" i="1"/>
  <c r="AP32" i="1" s="1"/>
  <c r="AQ33" i="1"/>
  <c r="P33" i="1"/>
  <c r="AP33" i="1" s="1"/>
  <c r="AK23" i="1"/>
  <c r="AM23" i="1" s="1"/>
  <c r="AM16" i="1"/>
  <c r="AK17" i="1"/>
  <c r="AM17" i="1" s="1"/>
  <c r="AK18" i="1"/>
  <c r="AM18" i="1" s="1"/>
  <c r="AK19" i="1"/>
  <c r="AM19" i="1" s="1"/>
  <c r="AK20" i="1"/>
  <c r="AM20" i="1" s="1"/>
  <c r="AK21" i="1"/>
  <c r="AM21" i="1" s="1"/>
  <c r="AK22" i="1"/>
  <c r="AM22" i="1" s="1"/>
  <c r="AK24" i="1"/>
  <c r="AM24" i="1"/>
  <c r="AK25" i="1"/>
  <c r="AM25" i="1"/>
  <c r="AK26" i="1"/>
  <c r="AM26" i="1"/>
  <c r="AK27" i="1"/>
  <c r="AM27" i="1" s="1"/>
  <c r="AK28" i="1"/>
  <c r="AM28" i="1"/>
  <c r="AK29" i="1"/>
  <c r="AM29" i="1" s="1"/>
  <c r="AK30" i="1"/>
  <c r="AM30" i="1"/>
  <c r="AK31" i="1"/>
  <c r="AM31" i="1"/>
  <c r="AK32" i="1"/>
  <c r="AM32" i="1"/>
  <c r="AK33" i="1"/>
  <c r="AM33" i="1"/>
  <c r="AC16" i="1"/>
  <c r="X40" i="1"/>
  <c r="E33" i="1"/>
  <c r="E32" i="1"/>
  <c r="E31" i="1"/>
  <c r="E30" i="1"/>
  <c r="E29" i="1"/>
  <c r="E28" i="1"/>
  <c r="E27" i="1"/>
  <c r="E26" i="1"/>
  <c r="E25" i="1"/>
  <c r="E24" i="1"/>
  <c r="E23" i="1"/>
  <c r="E22" i="1"/>
  <c r="E21" i="1"/>
  <c r="E20" i="1"/>
  <c r="E19" i="1"/>
  <c r="E18" i="1"/>
  <c r="E17" i="1"/>
  <c r="E16" i="1"/>
  <c r="L40" i="1"/>
  <c r="P40" i="1"/>
  <c r="P41" i="1" s="1"/>
  <c r="O40" i="1"/>
  <c r="N40" i="1"/>
  <c r="M40" i="1"/>
  <c r="AP39" i="1"/>
  <c r="AR39" i="1" s="1"/>
  <c r="AP38" i="1"/>
  <c r="AR38" i="1" s="1"/>
  <c r="AP37" i="1"/>
  <c r="AR37" i="1" s="1"/>
  <c r="AP36" i="1"/>
  <c r="AR36" i="1"/>
  <c r="AP35" i="1"/>
  <c r="AR35" i="1" s="1"/>
  <c r="AK38" i="1"/>
  <c r="AM38" i="1"/>
  <c r="AK37" i="1"/>
  <c r="AM37" i="1" s="1"/>
  <c r="AK36" i="1"/>
  <c r="AM36" i="1"/>
  <c r="AK35" i="1"/>
  <c r="AM35" i="1" s="1"/>
  <c r="AF39" i="1"/>
  <c r="AH39" i="1"/>
  <c r="AF37" i="1"/>
  <c r="AH37" i="1" s="1"/>
  <c r="AF36" i="1"/>
  <c r="AH36" i="1"/>
  <c r="AF33" i="1"/>
  <c r="AH33" i="1" s="1"/>
  <c r="AF32" i="1"/>
  <c r="AH32" i="1"/>
  <c r="AF31" i="1"/>
  <c r="AH31" i="1" s="1"/>
  <c r="AF30" i="1"/>
  <c r="AH30" i="1"/>
  <c r="AF29" i="1"/>
  <c r="AH29" i="1" s="1"/>
  <c r="AF28" i="1"/>
  <c r="AH28" i="1"/>
  <c r="AF27" i="1"/>
  <c r="AH27" i="1" s="1"/>
  <c r="AF26" i="1"/>
  <c r="AH26" i="1"/>
  <c r="AF25" i="1"/>
  <c r="AH25" i="1"/>
  <c r="AF24" i="1"/>
  <c r="AH24" i="1"/>
  <c r="AF23" i="1"/>
  <c r="AH23" i="1" s="1"/>
  <c r="AF22" i="1"/>
  <c r="AH22" i="1" s="1"/>
  <c r="AF21" i="1"/>
  <c r="AH21" i="1" s="1"/>
  <c r="AF20" i="1"/>
  <c r="AH20" i="1" s="1"/>
  <c r="AF19" i="1"/>
  <c r="AH19" i="1" s="1"/>
  <c r="AF18" i="1"/>
  <c r="AH18" i="1" s="1"/>
  <c r="AH16" i="1"/>
  <c r="AA39" i="1"/>
  <c r="AC39" i="1"/>
  <c r="AA38" i="1"/>
  <c r="AC38" i="1"/>
  <c r="AA37" i="1"/>
  <c r="AC37" i="1"/>
  <c r="AA36" i="1"/>
  <c r="AC36" i="1"/>
  <c r="AA35" i="1"/>
  <c r="AC35" i="1"/>
  <c r="AC40" i="1" s="1"/>
  <c r="AA33" i="1"/>
  <c r="AC33" i="1"/>
  <c r="AA32" i="1"/>
  <c r="AC32" i="1"/>
  <c r="AA31" i="1"/>
  <c r="AC31" i="1"/>
  <c r="AA30" i="1"/>
  <c r="AC30" i="1"/>
  <c r="AA29" i="1"/>
  <c r="AC29" i="1"/>
  <c r="AA28" i="1"/>
  <c r="AC28" i="1"/>
  <c r="AA27" i="1"/>
  <c r="AC27" i="1"/>
  <c r="AA26" i="1"/>
  <c r="AC26" i="1"/>
  <c r="AA25" i="1"/>
  <c r="AC25" i="1"/>
  <c r="AA24" i="1"/>
  <c r="AC24" i="1"/>
  <c r="AA23" i="1"/>
  <c r="AC23" i="1" s="1"/>
  <c r="AA22" i="1"/>
  <c r="AC22" i="1" s="1"/>
  <c r="AA21" i="1"/>
  <c r="AC21" i="1" s="1"/>
  <c r="AA20" i="1"/>
  <c r="AC20" i="1" s="1"/>
  <c r="AA19" i="1"/>
  <c r="AC19" i="1" s="1"/>
  <c r="AA18" i="1"/>
  <c r="AC18" i="1" s="1"/>
  <c r="V39" i="1"/>
  <c r="V36" i="1"/>
  <c r="V33" i="1"/>
  <c r="V32" i="1"/>
  <c r="V31" i="1"/>
  <c r="V30" i="1"/>
  <c r="V29" i="1"/>
  <c r="X29" i="1"/>
  <c r="V28" i="1"/>
  <c r="V27" i="1"/>
  <c r="V26" i="1"/>
  <c r="X26" i="1"/>
  <c r="V25" i="1"/>
  <c r="X25" i="1"/>
  <c r="V24" i="1"/>
  <c r="X24" i="1"/>
  <c r="V23" i="1"/>
  <c r="X23" i="1" s="1"/>
  <c r="V22" i="1"/>
  <c r="V21" i="1"/>
  <c r="V20" i="1"/>
  <c r="V19" i="1"/>
  <c r="X19" i="1" s="1"/>
  <c r="X34" i="1" s="1"/>
  <c r="V18" i="1"/>
  <c r="E40" i="1"/>
  <c r="E34" i="1"/>
  <c r="E41" i="1" s="1"/>
  <c r="O41" i="1"/>
  <c r="M41" i="1"/>
  <c r="L41" i="1"/>
  <c r="N41" i="1"/>
  <c r="AR40" i="1" l="1"/>
  <c r="AR32" i="1"/>
  <c r="AR30" i="1"/>
  <c r="AR28" i="1"/>
  <c r="AR26" i="1"/>
  <c r="AH40" i="1"/>
  <c r="AM40" i="1"/>
  <c r="AR33" i="1"/>
  <c r="AR31" i="1"/>
  <c r="AR29" i="1"/>
  <c r="AR27" i="1"/>
  <c r="AR34" i="1" s="1"/>
  <c r="AR41" i="1" s="1"/>
  <c r="X41" i="1"/>
  <c r="AR23" i="1"/>
  <c r="AC34" i="1"/>
  <c r="AC41" i="1" s="1"/>
  <c r="AH34" i="1"/>
  <c r="AH41" i="1" s="1"/>
  <c r="AM34" i="1"/>
  <c r="AM41" i="1" l="1"/>
</calcChain>
</file>

<file path=xl/sharedStrings.xml><?xml version="1.0" encoding="utf-8"?>
<sst xmlns="http://schemas.openxmlformats.org/spreadsheetml/2006/main" count="615" uniqueCount="363">
  <si>
    <r>
      <t xml:space="preserve">ALCALDÍA LOCAL DE </t>
    </r>
    <r>
      <rPr>
        <b/>
        <u/>
        <sz val="11"/>
        <color indexed="8"/>
        <rFont val="Calibri Light"/>
        <family val="2"/>
      </rPr>
      <t>CHAPINERO</t>
    </r>
  </si>
  <si>
    <r>
      <rPr>
        <b/>
        <sz val="11"/>
        <color indexed="8"/>
        <rFont val="Calibri Light"/>
        <family val="2"/>
      </rPr>
      <t xml:space="preserve">Código Formato: </t>
    </r>
    <r>
      <rPr>
        <sz val="11"/>
        <color indexed="8"/>
        <rFont val="Calibri Light"/>
        <family val="2"/>
      </rPr>
      <t xml:space="preserve">PLE-PIN-F018
</t>
    </r>
    <r>
      <rPr>
        <b/>
        <sz val="11"/>
        <color indexed="8"/>
        <rFont val="Calibri Light"/>
        <family val="2"/>
      </rPr>
      <t xml:space="preserve">Versión: </t>
    </r>
    <r>
      <rPr>
        <sz val="11"/>
        <color indexed="8"/>
        <rFont val="Calibri Light"/>
        <family val="2"/>
      </rPr>
      <t xml:space="preserve">4
</t>
    </r>
    <r>
      <rPr>
        <b/>
        <sz val="11"/>
        <color indexed="8"/>
        <rFont val="Calibri Light"/>
        <family val="2"/>
      </rPr>
      <t xml:space="preserve">Vigencia desde: </t>
    </r>
    <r>
      <rPr>
        <sz val="11"/>
        <color indexed="8"/>
        <rFont val="Calibri Light"/>
        <family val="2"/>
      </rPr>
      <t xml:space="preserve">25 de enero de 2020
</t>
    </r>
    <r>
      <rPr>
        <b/>
        <sz val="11"/>
        <color indexed="8"/>
        <rFont val="Calibri Light"/>
        <family val="2"/>
      </rPr>
      <t xml:space="preserve">Caso HOLA: </t>
    </r>
    <r>
      <rPr>
        <sz val="11"/>
        <color indexed="8"/>
        <rFont val="Calibri Light"/>
        <family val="2"/>
      </rPr>
      <t>150917</t>
    </r>
  </si>
  <si>
    <t>VIGENCIA DE LA PLANEACIÓN 2021</t>
  </si>
  <si>
    <t>PROCESOS ASOCIADOS</t>
  </si>
  <si>
    <t>Gestión Pública Territorial
Gestión Corporativa Institucional
Inspección, Vigilancia y Control
Servicio a la Ciudadanía
Planeación Institucional
Comunicación Estratégica</t>
  </si>
  <si>
    <t>CONTROL DE CAMBIOS</t>
  </si>
  <si>
    <t>VERSIÓN</t>
  </si>
  <si>
    <t>FECHA</t>
  </si>
  <si>
    <t>DESCRIPCIÓN DE LA MODIFICACIÓN</t>
  </si>
  <si>
    <t>1 de marzo 2021</t>
  </si>
  <si>
    <t>Publicación del plan de gestión aprobado. Caso HOLA: 158311</t>
  </si>
  <si>
    <t>28 de abril de 2021</t>
  </si>
  <si>
    <t>Para el primer trimestre de la vigencia 2021, el plan de gestión de la Alcaldía Local alcanzó un nivel de desempeño del 75% de acuerdo con lo programado, y del 33% acumulado para la vigencia. 
Se actualiza el entregable, nombre de la fuente de información y método de verificación de las metas 10, 12 y 14, para que sea coherente con la meta. Se actualiza el indicador de la meta transversal de “Mantener el 100% de las acciones de mejora asignadas al proceso/Alcaldía con relación a planes de mejoramiento interno documentadas y vigentes”, agregando uno (1) a la fórmula con el fin de restar la proporción de acciones de mejora con vencimientos. Se numera las metas.</t>
  </si>
  <si>
    <t>30 de julio de 2021</t>
  </si>
  <si>
    <t>Para el segundo trimestre de la vigencia 2021, el plan de gestión de la Alcaldía Local alcanzó un nivel de desempeño del 86,76% de acuerdo con lo programado, y del 46,05% acumulado para la vigencia.</t>
  </si>
  <si>
    <t>3 de noviembre de 2021</t>
  </si>
  <si>
    <t>Para el tercer trimestre de la vigencia 2021, el plan de gestión de la Alcaldía Local alcanzó un nivel de desempeño del 94,19% de acuerdo con lo programado, y del 65,19% acumulado para la vigencia.</t>
  </si>
  <si>
    <t>28 de enero de 2022</t>
  </si>
  <si>
    <t>Para el cuarto trimestre de la vigencia 2021, el plan de gestión de la Alcaldía Local alcanzó un nivel de desempeño del 95,43% de acuerdo con lo programado, y del 92,69% acumulado para la vigencia.</t>
  </si>
  <si>
    <t>PLAN ESTRATÉGICO INSTITUCIONAL</t>
  </si>
  <si>
    <t>PROCESO</t>
  </si>
  <si>
    <t>PROGRAMACIÓN DE LA VIGENCIA</t>
  </si>
  <si>
    <t>INDICADOR</t>
  </si>
  <si>
    <t>SEGUIMIENTO PLANES DE GESTIÓN DE LA ALCALDÍA LOCAL</t>
  </si>
  <si>
    <t>SEGUIMIENTO PLAN GESTIÓN PROCESOS ALCALDÍA LOCAL</t>
  </si>
  <si>
    <t xml:space="preserve">I TRIMESTRE </t>
  </si>
  <si>
    <t xml:space="preserve">II TRIMESTRE </t>
  </si>
  <si>
    <t xml:space="preserve">III TRIMESTRE </t>
  </si>
  <si>
    <t xml:space="preserve">IV TRIMESTRE </t>
  </si>
  <si>
    <t>EVALUACIÓN FINAL PLAN DE GESTIÓN</t>
  </si>
  <si>
    <t>No OE</t>
  </si>
  <si>
    <t>OBJETIVO ESTRATÉGICO</t>
  </si>
  <si>
    <t>META PLAN DE GESTIÓN VIGENCIA</t>
  </si>
  <si>
    <t>PONDERACIÓN DE LA META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</si>
  <si>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</si>
  <si>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</si>
  <si>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</si>
  <si>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</si>
  <si>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</si>
  <si>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</si>
  <si>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</si>
  <si>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</si>
  <si>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</si>
  <si>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</si>
  <si>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</si>
  <si>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</si>
  <si>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</si>
  <si>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</si>
  <si>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ACTIVIDAD</t>
  </si>
  <si>
    <t>MÉTODO DE VERIFICACIÓN PARA EL SEGUIMIENTO</t>
  </si>
  <si>
    <t>PROGRAMADO</t>
  </si>
  <si>
    <t>EJECUTADO</t>
  </si>
  <si>
    <t>RESULTADO DE LA MEDICIÓN</t>
  </si>
  <si>
    <t>ANÁLISIS DE AVANCE</t>
  </si>
  <si>
    <t>MEDIO DE VERIFICACIÓN</t>
  </si>
  <si>
    <t>ANÁLISIS DE RESULTADO</t>
  </si>
  <si>
    <t>Realizar acciones enfocadas al fortalecimiento de la gobernabilidad democrática local</t>
  </si>
  <si>
    <t>Gestión pública territorial local</t>
  </si>
  <si>
    <r>
      <t xml:space="preserve">1. Cumplir el </t>
    </r>
    <r>
      <rPr>
        <b/>
        <sz val="11"/>
        <color indexed="8"/>
        <rFont val="Calibri Light"/>
        <family val="2"/>
      </rPr>
      <t>10%</t>
    </r>
    <r>
      <rPr>
        <sz val="11"/>
        <color indexed="8"/>
        <rFont val="Calibri Light"/>
        <family val="2"/>
      </rPr>
      <t xml:space="preserve"> de las metas del Plan de Desarrollo Local (metas entregadas)</t>
    </r>
  </si>
  <si>
    <t>RETADORA (MEJORA)</t>
  </si>
  <si>
    <t>Porcentaje de cumplimiento metas Plan de Desarrollo Local</t>
  </si>
  <si>
    <t>Porcentaje de avance acumulado en cumplimiento de metas Plan de Desarrollo Local (metas entregadas)</t>
  </si>
  <si>
    <t>Creciente</t>
  </si>
  <si>
    <t>PORCENTAJE</t>
  </si>
  <si>
    <t xml:space="preserve">Efectividad </t>
  </si>
  <si>
    <t>Reporte trimestral de avance del Plan de Desarrollo Local - PDL</t>
  </si>
  <si>
    <t>MUSI</t>
  </si>
  <si>
    <t>Alcaldía Local</t>
  </si>
  <si>
    <t>Matriz MUSI</t>
  </si>
  <si>
    <t>No programada</t>
  </si>
  <si>
    <t>No programada para el I Trimestre de 2021.</t>
  </si>
  <si>
    <t xml:space="preserve">El avance de la meta corresponde al valor del primer trimestre de 2021, por cuanto esta información es reportada oficialmente por la Dirección de Planes de Desarrollo y Fortalecimiento Local de la Secretaria Distrital de Planeación, a través de la Matriz Unificada de Seguimiento a la Inversión MUSI, y teniendo en cuenta los tiempos de reporte y cierre de la revisión de los planes de gestión en la Secretaría de Gobierno, no es posible contar oportunamente con la información correspondiente al II trimestre de 2021. Esta medición refleja el avance con corte al primer trimestre de esta vigencia sobre el avance físico de las metas del plan de desarrollo local.  Para el primer trimestre, la Alcaldía Local alcanzó un avance del 0,6%. 
Nota: se ajusta la programación de la meta para el II Trimestre de 2021, dado que la información disponible corresponde al I Trimestre. </t>
  </si>
  <si>
    <t>Reporte de ejecución de la meta aportado por la DGDL proveniente de la MUSI</t>
  </si>
  <si>
    <t xml:space="preserve">El avance de la meta corresponde a la información que reporta oficialmente la Dirección de Planes de Desarrollo y Fortalecimiento Local de la Secretaria Distrital de Planeación, a través de la Matriz Unificada de Seguimiento a la Inversión MUSI, disponible en la página web de la SDP. Los datos corresponden al corte del segundo trimestre (junio 30 del 2021). 
Nota: se ajusta la programación de la meta para el III Trimestre de 2021, dado que la información disponible corresponde al II Trimestre. </t>
  </si>
  <si>
    <t xml:space="preserve">Reporte trimestral de avance del Plan de Desarrollo Local – PDL 
Matriz MUSI </t>
  </si>
  <si>
    <t xml:space="preserve">El avance de la meta corresponde al valor del tercer trimestre de 2021 dado que la información es reportada oficialmente por la Secretaría Distrital de PLaneación en su página web a través de la Matriz Unificada de Seguimiento a la Inversión MUSI, y los periodos de entrega no corresponden con los tiempos de reporte y cierre de la revisión de los planes de gestión en la SDG. La Alcaldía Local alcanzó un avance acumulado entregado del 60,8% de lo programado. Nota: se ajusta la programación de la meta para el IV Trimestre de 2021, dado que la información disponible corresponde al III Trimestre. </t>
  </si>
  <si>
    <t>Reporte DGDL</t>
  </si>
  <si>
    <r>
      <t xml:space="preserve">2. Incrementar en </t>
    </r>
    <r>
      <rPr>
        <b/>
        <sz val="11"/>
        <color indexed="8"/>
        <rFont val="Calibri Light"/>
        <family val="2"/>
      </rPr>
      <t xml:space="preserve">15% </t>
    </r>
    <r>
      <rPr>
        <sz val="11"/>
        <color indexed="8"/>
        <rFont val="Calibri Light"/>
        <family val="2"/>
      </rPr>
      <t>la participación efectiva la ciudadanía  votantes) en los ejercicios de presupuestos participativos Fase II con respecto al año anterior</t>
    </r>
  </si>
  <si>
    <t>Porcentaje de aumento de votantes en presupuestos participativos</t>
  </si>
  <si>
    <t>((Número de votantes en presupuestos participativos vigencia 2021/Número de votantes en presupuestos participativos vigencia 2020)-1)*100</t>
  </si>
  <si>
    <t>ND</t>
  </si>
  <si>
    <t>Constante</t>
  </si>
  <si>
    <t>Registro consolidado de votantes en presupuestos participativos Fase II</t>
  </si>
  <si>
    <t>Plataforma Gobierno Abierto para Bogotá
Acta de acuerdo participativo</t>
  </si>
  <si>
    <t>Informe consolidado de votantes Fase II</t>
  </si>
  <si>
    <t>No programada para el II trimestre de 2021.</t>
  </si>
  <si>
    <t>No programada para el III trimestre de 2021.</t>
  </si>
  <si>
    <t xml:space="preserve">La Alcaldía logro una participación de 2008 votantes en la vigencia respecto al año anterior  de 748, lo que representa un incremento frente a lo programado para el cierre del IV trimestre del PG 2021.  
</t>
  </si>
  <si>
    <t>Reporte DGDL
Registro consolidado de votantes en presupuestos participativos Fase II 
Plataforma Gobierno Abierto para Bogotá 
Acta de acuerdo participativo 
Informe consolidado de votantes Fase II</t>
  </si>
  <si>
    <r>
      <t xml:space="preserve">3. Lograr que el </t>
    </r>
    <r>
      <rPr>
        <b/>
        <sz val="11"/>
        <rFont val="Calibri Light"/>
        <family val="2"/>
      </rPr>
      <t xml:space="preserve">100% </t>
    </r>
    <r>
      <rPr>
        <sz val="11"/>
        <rFont val="Calibri Light"/>
        <family val="2"/>
      </rPr>
      <t xml:space="preserve"> de las propuestas ganadoras de  presupuestos participativos (Fase II) cuenten con todos los recursos comprometidos en la vigencia.</t>
    </r>
  </si>
  <si>
    <t>GESTIÓN</t>
  </si>
  <si>
    <t>Porcentaje de ejecución propuestas ganadoras de presupuestos participativos</t>
  </si>
  <si>
    <t>(Número de propuestas ganadoras ejecutadas en la vigencia / Número total de propuestas ganadoras)*100</t>
  </si>
  <si>
    <t>Reporte de recursos comprometidos y con Registro Presupuestal</t>
  </si>
  <si>
    <t>Plataforma Gobierno Abierto para Bogotá
Acta de acuerdo participativo
BOGDATA</t>
  </si>
  <si>
    <t>Reporte de seguimiento a la ejecución de las propuestas 
Reporte de ejecución presupuestal BOGDATA</t>
  </si>
  <si>
    <t xml:space="preserve">El FDL de Chapinero ha realizado un proceso de inversión en capacidad institucional, en talento humano altamente capacitado, para lograr dar alcance a las metas del Plan de Desarrollo, atender a los promotores ciudadanos y tener las condiciones dadas para que las propuestas ganadoras (38 iniciativas ciudadanas) sean llevadas totalmente a satisfacción; por ello, de las 17 metas con presupuestos participativos que ascienden de acuerdo con la asignación presupuestal de 2021, a $6.724.854 de los cuales se han comprometido $386.007.000. Se adjunta archivo con detalle.
Para el I Trimestre 2021, se están estructurando-actualizando los proyectos de inversión asociados a las propuestas ganadoras de presupuestos participativos.
Por lo anterior, aún no se han registrado avances en la plataforma de Gobierno Abierto para Bogotá, que es de donde se extraerá la información para próximos seguimientos.
</t>
  </si>
  <si>
    <t xml:space="preserve">Reporte de recursos comprometidos y con Registro Presupuestal
Plataforma Gobierno Abierto para Bogotá
Acta de acuerdo participativo
BOGDATA
</t>
  </si>
  <si>
    <t xml:space="preserve">La Alcaldía Local de Chapinero logró la ejecución de 6 propuestas ganadoras de presupuestos participativos (Fase II), de las 37 propuestas ganadoras.
El FDL de Chapinero ha realizado un proceso de inversión en capacidad institucional, en talento humano altamente capacitado, para lograr dar alcance a las metas del Plan de Desarrollo, atender a los promotores ciudadanos y tener las condiciones dadas para que las propuestas ganadoras (38 iniciativas ciudadanas) sean llevadas totalmente satisfechas; por ello, de las 17 metas con presupuestos se calcula el porcentaje del presente indicador con 6 de estas metas que ya tienen aprobación del comité de contratación. Con los proyectos 1848, 1853 y 1671 </t>
  </si>
  <si>
    <t>Reporte Dirección para la Gestión del Desarrollo Local
Reporte de recursos comprometidos y con Registro Presupuestal 
Plataforma Gobierno Abierto para Bogotá 
Acta de acuerdo participativo 
BOGDATA 
Actas de Comite
Cronograma de Seguimiento</t>
  </si>
  <si>
    <t xml:space="preserve">Se logró la ejecución de 16 propuestas de las 37 propuestas ganadoras de presupuestos participativos (Fase II).
El equipo de planeación de la Alcaldía Local en cabeza de su economista mediante la herramienta de Power BI "Balance General Proyectos de Inversión y PP vig.2021”, del seguimiento a los 13 proyectos que contienen iniciativas ganadoras de presupuestos participativos, de las 37 iniciativas 27 se encuentran con los recursos comprometidos de acuerdo con lo establecido en la meta cumpliendo así un 73% del 80% programado para el trimestre.
</t>
  </si>
  <si>
    <t xml:space="preserve">Herramienta de Power BI "Balance General Proyectos de Inversión y PP vig.2021”. 
Reporte de recursos comprometidos y con Registro Presupuestal 
Plataforma Gobierno Abierto para Bogotá 
Acta de acuerdo participativo 
BOGDATA 
 </t>
  </si>
  <si>
    <t xml:space="preserve">Se logró la ejecución de 37 propuestas de las 37 propuestas ganadoras de presupuestos participativos (Fase II), con corte al 31/12/2021, 
La información aquí reportada surge de lo registrado en el Informe de Seguimiento de la estrategia Constructores Locales, elaborado por dicho equipo con corte a 31 de diciembre
</t>
  </si>
  <si>
    <t xml:space="preserve">Reporte DGDL
Herramienta de Power BI "Balance General Proyectos de Inversión y PP vig.2021”. 
Reporte de recursos comprometidos y con Registro Presupuestal 
Plataforma Gobierno Abierto para Bogotá 
Acta de acuerdo participativo 
BOGDATA 
 </t>
  </si>
  <si>
    <t>Gestión corporativa institucional (local)</t>
  </si>
  <si>
    <r>
      <t xml:space="preserve">4. Girar mínimo el </t>
    </r>
    <r>
      <rPr>
        <b/>
        <sz val="11"/>
        <color indexed="8"/>
        <rFont val="Calibri Light"/>
        <family val="2"/>
      </rPr>
      <t>60%</t>
    </r>
    <r>
      <rPr>
        <sz val="11"/>
        <color indexed="8"/>
        <rFont val="Calibri Light"/>
        <family val="2"/>
      </rPr>
      <t xml:space="preserve"> del presupuesto comprometido constituido como obligaciones por pagar de la vigencia 2020</t>
    </r>
  </si>
  <si>
    <t>Porcentaje de giros acumulados de obligaciones por pagar de la vigencia 2020</t>
  </si>
  <si>
    <t>(Giros acumulados/Presupuesto comprometido constituido como obligaciones por pagar de la vigencia 2020)*100</t>
  </si>
  <si>
    <t xml:space="preserve">Eficacia </t>
  </si>
  <si>
    <t>Reporte seguimiento mensual consolidado</t>
  </si>
  <si>
    <t>BOGDATA</t>
  </si>
  <si>
    <t>Informe de ejecución presupuestal de obligaciones por pagar</t>
  </si>
  <si>
    <t>El 100% de los pagos autorizados por los apoyos a la supervisión se giraron equivalentes al 14,65% reportado</t>
  </si>
  <si>
    <t xml:space="preserve">Reporte seguimiento mensual consolidado
Reporte BOGDATA
</t>
  </si>
  <si>
    <t>La Alcaldía Local Chapinero giró $3.476.095.542del presupuesto comprometido constituido como obligaciones por pagar de la vigencia 2020, equivalente a $10.397.071.031, lo cual corresponde a un nivel de ejecución del 33,43%.</t>
  </si>
  <si>
    <t>Reporte BOGDATA 
Reporte de seguimiento presentado por la Dirección para la Gestión del Desarrollo Local.</t>
  </si>
  <si>
    <t xml:space="preserve">La Alcaldía Local de Chapinero realizó el giro de $6.159.627.337 de los $10.374.977.445 constituidos como obligaciones por pagar de la vigencia 2020. </t>
  </si>
  <si>
    <t>La Alcaldía Local de Chapinero realizó el giro de $ 7.803.626.882 de los $10.372.600.844 constituidos como obligaciones por pagar de la vigencia 2020. 
La ejecución supera en un 25% la meta programada para la vigencia 2021</t>
  </si>
  <si>
    <t>Reporte seguimiento consolidado DGDL
Reporte BOGDATA</t>
  </si>
  <si>
    <t xml:space="preserve">La Alcaldía Local de Chapinero realizó el giro de $7.803.626.882 del presupuesto comprometido constituido como obligaciones por pagar de la vigencia 2020, lo que representa una ejecución del 75,23% para el periodo. </t>
  </si>
  <si>
    <r>
      <t>5. Girar mínimo el </t>
    </r>
    <r>
      <rPr>
        <b/>
        <sz val="11"/>
        <color indexed="8"/>
        <rFont val="Calibri Light"/>
        <family val="2"/>
      </rPr>
      <t xml:space="preserve"> 60% </t>
    </r>
    <r>
      <rPr>
        <sz val="11"/>
        <color indexed="8"/>
        <rFont val="Calibri Light"/>
        <family val="2"/>
      </rPr>
      <t>del presupuesto comprometido constituido como obligaciones por pagar de la vigencia 2019 y anteriores</t>
    </r>
  </si>
  <si>
    <t>Porcentaje de giros acumulados de obligaciones por pagar de la vigencia 2019 y anteriores</t>
  </si>
  <si>
    <t>(Giros acumulados/Presupuesto comprometido constituido como obligaciones por pagar de la vigencia 2019 y anteriores)*100</t>
  </si>
  <si>
    <t>El 100% de los pagos autorizados por los apoyos a la supervisión se giraron equivalentes al 15,10% reportado</t>
  </si>
  <si>
    <t>Para el II Trimestre de 2021, la Alcaldía Local Chapinero ha girado $4858371900del presupuesto comprometido constituido como obligaciones por pagar de la vigencia 2019 y anteriores, equivalente a $11971234952, lo que representa un nivel de ejecución del 40,58%.</t>
  </si>
  <si>
    <t>Reporte de seguimiento presentado por la Dirección para la Gestión del Desarrollo Local.
Reporte BOGDATA</t>
  </si>
  <si>
    <t xml:space="preserve">La Alcaldía Local de Chapinero realizó el giro de $6.928.573.912 de los $11.971.234.952 constituidos como obligaciones por pagar de la vigencia 2019 y anteriores. </t>
  </si>
  <si>
    <t xml:space="preserve">La Alcaldía Local de Chapinero realizó el giro de $7.829.814.940 de los $11.971.234.952 constituidos como obligaciones por pagar de la vigencia 2019 y anteriores. 
La ejecución supera en un 5,41% la meta programada para la vigencia 2021
</t>
  </si>
  <si>
    <t xml:space="preserve">La Alcaldía Local de Chapinero realizó el giro de $7.829.814.940 del presupuesto comprometido constituido como obligaciones por pagar de la vigencia 2019 y anteriores, lo que representa un nivel de ejecución del 65,41%. </t>
  </si>
  <si>
    <r>
      <t xml:space="preserve">6. Comprometer mínimo el </t>
    </r>
    <r>
      <rPr>
        <b/>
        <sz val="11"/>
        <color indexed="8"/>
        <rFont val="Calibri Light"/>
        <family val="2"/>
      </rPr>
      <t>25%</t>
    </r>
    <r>
      <rPr>
        <sz val="11"/>
        <color indexed="8"/>
        <rFont val="Calibri Light"/>
        <family val="2"/>
      </rPr>
      <t xml:space="preserve"> al 30 de junio y el </t>
    </r>
    <r>
      <rPr>
        <b/>
        <sz val="11"/>
        <color indexed="8"/>
        <rFont val="Calibri Light"/>
        <family val="2"/>
      </rPr>
      <t>95%</t>
    </r>
    <r>
      <rPr>
        <sz val="11"/>
        <color indexed="8"/>
        <rFont val="Calibri Light"/>
        <family val="2"/>
      </rPr>
      <t xml:space="preserve"> al 31 de diciembre del presupuesto de inversión directa de la vigencia 2021</t>
    </r>
  </si>
  <si>
    <t>Porcentaje de compromiso del presupuesto de inversión directa de la vigencia 2021</t>
  </si>
  <si>
    <t>(Valor de RP de inversión directa de la vigencia  / Valor total del presupuesto de inversión directa de la Vigencia)*100</t>
  </si>
  <si>
    <t>Reporte de ejecución presupuestal BOGDATA</t>
  </si>
  <si>
    <t>La contratación se da en razón a los contratos legalizados en el primer trimestre y a transferencias como la de ingreso solidario</t>
  </si>
  <si>
    <t>Para el II Trimestre de 2021, la Alcaldía Local de Chapinero comprometió $5.711.845.852 de los $15.888.914.000 asignados como presupuesto de inversión directa de la vigencia 2021, lo que representa un nivel de ejecución del 35,95%, superando lo esperado para el periodo, gracias a la gestión del alcalde  local y su equipo de trabajo. 
Nota: De acuerdo con  lo informado por la alcaldía local, la meta se cumplió en un 33,97%,  dado que no se incluye el valor de los excedentes financieros.</t>
  </si>
  <si>
    <t xml:space="preserve">Reporte de seguimiento presentado por la Dirección para la Gestión del Desarrollo Local. 
Reporte BOGDATA </t>
  </si>
  <si>
    <t xml:space="preserve">Se comprometieron $9.601.985.669 de los $16.811.914.000 establecidos como presupuesto de inversión directa de la vigencia 2021. 
Se comprometieron gran parte de los proyectos y se trabajó en la ejecución sin alcanzar la meta propuesta </t>
  </si>
  <si>
    <t xml:space="preserve">Se comprometieron $16.674.617.967 de los $16.811.914.000 establecidos como presupuesto de inversión directa de la vigencia 2021. </t>
  </si>
  <si>
    <t>La Alcaldía Local de Chapinero comprometió $16.674.617.967 del presupuesto de inversión directa de la vigencia 2021, lo que representa una ejecución del 99,18% de lo programado.</t>
  </si>
  <si>
    <r>
      <t xml:space="preserve">7. Girar mínimo el </t>
    </r>
    <r>
      <rPr>
        <b/>
        <sz val="11"/>
        <color indexed="8"/>
        <rFont val="Calibri Light"/>
        <family val="2"/>
      </rPr>
      <t>40% </t>
    </r>
    <r>
      <rPr>
        <sz val="11"/>
        <color indexed="8"/>
        <rFont val="Calibri Light"/>
        <family val="2"/>
      </rPr>
      <t>del presupuesto total  disponible de inversión directa de la vigencia</t>
    </r>
  </si>
  <si>
    <t>Porcentaje de giros acumulados</t>
  </si>
  <si>
    <t>(Giros acumulados de inversión directa/Presupuesto disponible de inversión directa de la vigencia)*100</t>
  </si>
  <si>
    <t>Se giraron el 100% de los pagos aprobados y la transferencia monetaria.</t>
  </si>
  <si>
    <t xml:space="preserve">La Alcaldía Local de Chapinero giró $3.413.129.569 de los $15.888.914.000 asignados como depuesto disponible de inversión directa de la vigencia, lo que representa un nivel de ejecución acumulado del 21,48%. </t>
  </si>
  <si>
    <t>Reporte de seguimiento presentado por la Dirección para la Gestión del Desarrollo Local.</t>
  </si>
  <si>
    <t xml:space="preserve">Se giraron $6.202.512.821 de los $16.811.914.000 establecidos como presupuesto disponible de inversión directa de la vigencia. 
Se han realizado los giros de los convenios y contratos comprometidos durante la vigencia dando cumplimiento a la meta propuesta. </t>
  </si>
  <si>
    <t xml:space="preserve">Se giraron $ 9.412.708.514 de los $16.811.914.000 establecidos como presupuesto disponible de inversión directa de la vigencia. </t>
  </si>
  <si>
    <t xml:space="preserve">La Alcaldía Local de Chapinero efectuó giros por valor de $9.412.708.514 del presupuesto total disponible de inversión directa de la vigencia, lo que representa una ejecución del 55,99% para la vigencia. </t>
  </si>
  <si>
    <r>
      <t xml:space="preserve">8. Registrar en el sistema SIPSE Local, el </t>
    </r>
    <r>
      <rPr>
        <b/>
        <sz val="11"/>
        <color indexed="8"/>
        <rFont val="Calibri Light"/>
        <family val="2"/>
      </rPr>
      <t>95%</t>
    </r>
    <r>
      <rPr>
        <sz val="11"/>
        <color indexed="8"/>
        <rFont val="Calibri Light"/>
        <family val="2"/>
      </rPr>
      <t xml:space="preserve"> de los contratos publicados en la plataforma SECOP I y II de la vigencia. </t>
    </r>
  </si>
  <si>
    <t>Porcentaje de contratos registrados en SIPSE Local</t>
  </si>
  <si>
    <t>(Número de contratos registrados en SIPSE Local /Número de contratos publicados en la plataforma SECOP I y II)*100%</t>
  </si>
  <si>
    <t>Reporte SIPSE LOCAL y Reporte SECOP</t>
  </si>
  <si>
    <t>Reporte de seguimiento</t>
  </si>
  <si>
    <t>A través del análisis de la información disponible con contratos electrónicos disponibles en SECOP II versus las solicitudes SIPSE que ha culminado su flujo y han superado la estación CARGUE DE CONTRATO -  CONTRATACION, se evidencia que 32 contratos han sido asociados en SIPSE de los contratos publicados en SECOPII para en el primer trimestre de 2021. Ver informe</t>
  </si>
  <si>
    <t xml:space="preserve">Reporte seguimiento mensual consolidado
Reporte SIPSE LOCAL y Reporte SECOP
</t>
  </si>
  <si>
    <t xml:space="preserve">La Alcaldía Local de Chapinero ha registrado 109 contratos de los 116 contratos publicados en la plataforma SECOP I y II, lo que representa un nivel de cumplimiento del 93,97% para el periodo. </t>
  </si>
  <si>
    <t xml:space="preserve">Se registraron 184 contratos en el sistema SIPSE Local, de los 194 contratos publicados en la plataforma SECOP I y II de la vigencia.
Se anexan las bases de datos de SECOP y SIPSE, registrados en SECOP 200 contratos y SIPSE 188. 
 </t>
  </si>
  <si>
    <t xml:space="preserve">Reporte DGDL
Reporte seguimiento mensual consolidado 
Reporte SIPSE LOCAL y Reporte SECOP 
Tablero de Indicadores de Seguimiento Área de Planeación Local
</t>
  </si>
  <si>
    <t>Se registraron 259 contratos en el sistema SIPSE Local, de los 277 contratos publicados en la plataforma SECOP I y II de la vigencia.</t>
  </si>
  <si>
    <t>Reporte DGDL
Reporte SIPSE LOCAL y Reporte SECOP 
Tablero de Indicadores de Seguimiento Área de Planeación Local</t>
  </si>
  <si>
    <r>
      <t xml:space="preserve">9. Lograr que el </t>
    </r>
    <r>
      <rPr>
        <b/>
        <sz val="11"/>
        <color indexed="8"/>
        <rFont val="Calibri Light"/>
        <family val="2"/>
      </rPr>
      <t>100%</t>
    </r>
    <r>
      <rPr>
        <sz val="11"/>
        <color indexed="8"/>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</si>
  <si>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</si>
  <si>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SIPSE Local)*100%</t>
  </si>
  <si>
    <t>Reporte SIPSE LOCAL</t>
  </si>
  <si>
    <t>Reporte de SIPSE Local</t>
  </si>
  <si>
    <t xml:space="preserve">A través del análisis de la información disponible con contratos electrónicos disponibles en SECOPII versus las solicitudes SIPSE que ha culminado su flujo total, se evidencia que 17 contratos están en estado 2.2., de los contratos publicados en SECOP II para en el primer trimestre de 2021. Ver informe
</t>
  </si>
  <si>
    <t xml:space="preserve">Reporte seguimiento mensual consolidado
Reporte SIPSE LOCAL
</t>
  </si>
  <si>
    <t xml:space="preserve">La Alcaldía Local de Chapinero ha registrado 108 contratos en SIPSE Local en estado ejecución de los 108 contratos registrados en SIPSE Local, lo que equivale al 100%. </t>
  </si>
  <si>
    <t>Se logra una meta del 89,67% frente a los registros en el cargue de los contratos del SIPSE vs los mismos procesos en estado de ejecución</t>
  </si>
  <si>
    <t xml:space="preserve">Reporte seguimiento mensual consolidado 
Reporte SIPSE LOCAL 
Tablero de Indicadores de Seguimiento Área de Planeación Local </t>
  </si>
  <si>
    <t>Se registraron 230 contratos en estado de ejecución en el sistema SIPSE Local, de los 259 contratos registrados en la plataforma SIPSE de la vigencia.</t>
  </si>
  <si>
    <t xml:space="preserve">Reporte DGDL 
Reporte SIPSE LOCAL 
Tablero de Indicadores de Seguimiento Área de Planeación Local </t>
  </si>
  <si>
    <t>Se logra una meta del 77,52% frente a los registros en el cargue de los contratos del SIPSE vs los mismos procesos en estado de ejecución</t>
  </si>
  <si>
    <r>
      <t xml:space="preserve">10. Registrar y actualizar al </t>
    </r>
    <r>
      <rPr>
        <b/>
        <sz val="11"/>
        <color indexed="8"/>
        <rFont val="Calibri Light"/>
        <family val="2"/>
      </rPr>
      <t>95%</t>
    </r>
    <r>
      <rPr>
        <sz val="11"/>
        <color indexed="8"/>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</si>
  <si>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</si>
  <si>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</si>
  <si>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Información registrada en forma adecuada en los módulos y funcionalidades en producción de SIPSE</t>
  </si>
  <si>
    <t>SIPSE Local</t>
  </si>
  <si>
    <t xml:space="preserve">Durante el primer trimestre se presenta el siguiente panorama:
100% utilización módulo proyectos
0% utilización módulo Banco de iniciativas
20% utilización módulos Contratos y Financiero, en relación con el indicador anterior. Ver informe
</t>
  </si>
  <si>
    <t xml:space="preserve">Este indicador se calcula a partir del promedio de ejecución de la meta 8 que corresponde al 93.9% la meta 9 del 100% y la ejecución de 25% del módulo de banco de iniciativas, se incluye pantallazo del cargue de 4 de 17 metas de banco de iniciativas </t>
  </si>
  <si>
    <t>Reporte seguimiento mensual consolidado 
Reporte SIPSE LOCAL</t>
  </si>
  <si>
    <t xml:space="preserve">100% utilización modulo proyectos 
100% utilización modulo Banco de iniciativas 
100% utilización modulos Contratos y Financiero </t>
  </si>
  <si>
    <t xml:space="preserve">Reporte seguimiento mensual consolidado 
Reporte SIPSE LOCAL 
Tablero de Indicadores de Seguimiento Área de Planeación Local </t>
  </si>
  <si>
    <t xml:space="preserve">Reporte seguimiento mensual consolidado 
Reporte SIPSE LOCAL 
Tablero de Indicadores de Seguimiento Área de Planeación Local </t>
  </si>
  <si>
    <t xml:space="preserve">Se presenta un avance acumulado del 81,05% frente al registro y actualización de la información en SIPSE Local. </t>
  </si>
  <si>
    <t>Inspección, vigilancia y control</t>
  </si>
  <si>
    <r>
      <t xml:space="preserve">11. Impulsar procesalmente (avocar, rechazar, enviar al competente y todo lo que derive del desarrollo de la actuación), </t>
    </r>
    <r>
      <rPr>
        <b/>
        <sz val="11"/>
        <color indexed="8"/>
        <rFont val="Calibri Light"/>
        <family val="2"/>
      </rPr>
      <t>7.680</t>
    </r>
    <r>
      <rPr>
        <sz val="11"/>
        <color indexed="8"/>
        <rFont val="Calibri Light"/>
        <family val="2"/>
      </rPr>
      <t xml:space="preserve"> expedientes a cargo de las inspecciones de policía.</t>
    </r>
  </si>
  <si>
    <t xml:space="preserve">Expedientes a cargo de las inspecciones de policía impulsados </t>
  </si>
  <si>
    <t xml:space="preserve">Número de expedientes a cargo de las inspecciones de policía impulsados </t>
  </si>
  <si>
    <t>Suma</t>
  </si>
  <si>
    <t xml:space="preserve">Expedientes de actuaciones de policía </t>
  </si>
  <si>
    <t>Impulsos procesales</t>
  </si>
  <si>
    <t>Aplicativo ARCO</t>
  </si>
  <si>
    <t>Conforme a lo anterior se entiende que con respecto a la META 11, lo programado para las 4 inspecciones son 1920 expedientes impulsándolos procesalmente. De acuerdo con el reporte de la DGP. Se impulsaron procesalmente 1.529 expedientes.</t>
  </si>
  <si>
    <t>Fallos de fondo – Aplicativo ARCO
MATRIZ DE CONSOLIDACIÓN</t>
  </si>
  <si>
    <t xml:space="preserve">En el segundo trimestre de 2021, la alcaldía local de Chapinero impulsó procesalmente 1910 expedientes a cargo de las inspecciones de policía, lo que representa un resultado de 99,48% para el periodo. </t>
  </si>
  <si>
    <t>Reporte de seguimiento presentado por la Dirección para la Gestión Policiva</t>
  </si>
  <si>
    <t xml:space="preserve">Se ha superado la meta del trimestre, con el impulso dado a los expedientes que se encuentran en curso ante las inspecciones de policía de Chapinero </t>
  </si>
  <si>
    <t xml:space="preserve">Fallos de fondo – Aplicativo ARCO, 
EXPEDIENTES POLICIVOS </t>
  </si>
  <si>
    <t>En el cuarto trimestre de 2021, la alcaldía local de Chapinero impulsó procesalmente 929 expedientes de 1920 a cargo de las inspecciones de policía, lo que representa un resultado del 48,39% para el trimestre, no logrando así superar la meta</t>
  </si>
  <si>
    <t>Fallos de fondo – Aplicativo ARCO, Reporte de la DGP
EXPEDIENTES POLICIVOS</t>
  </si>
  <si>
    <t xml:space="preserve">La alcaldía local de Chapinero impulsó procesalmente 6.742 expedientes a cargo de las inspecciones de policía, lo que representa un resultado acumulado del 87,79% frente a la magnitud anual. </t>
  </si>
  <si>
    <r>
      <t xml:space="preserve">12. Proferir </t>
    </r>
    <r>
      <rPr>
        <b/>
        <sz val="11"/>
        <color indexed="8"/>
        <rFont val="Calibri Light"/>
        <family val="2"/>
      </rPr>
      <t>3.840</t>
    </r>
    <r>
      <rPr>
        <sz val="11"/>
        <color indexed="8"/>
        <rFont val="Calibri Light"/>
        <family val="2"/>
      </rPr>
      <t xml:space="preserve"> de fallos en primera instancia sobre los expedientes a cargo de las inspecciones de policía</t>
    </r>
  </si>
  <si>
    <t>Fallos de fondo en primera instancia proferidos</t>
  </si>
  <si>
    <t>Número de Fallos de fondo en primera instancia proferidos</t>
  </si>
  <si>
    <t>Fallos de fondo</t>
  </si>
  <si>
    <t>Lo programado para las inspecciones entre fallos y archivos en primera instancia son 960, para lo cual se consolidó un total de 1.319 fallos y archivos entre las 4 inspecciones de chapinero, de acuerdo con el reporte de la DGP.</t>
  </si>
  <si>
    <t>Actuaciones administrativas terminadas
Aplicativo SI ACTUA
MATRIZ DE CONSOLIDACIÓN</t>
  </si>
  <si>
    <t>En el segundo trimestre de 2021, la alcaldía local de Chapinero profirió 1062 fallos en primera instancia sobre los expedientes a cargo de las inspecciones de policía, lo que representa un resultado de 100%  para el periodo según lo programado.</t>
  </si>
  <si>
    <t>En el Tercer trimestre de 2021, la alcaldía local de Chapinero profirió 1461 fallos en primera instancia sobre los expedientes a cargo de las inspecciones de policía, lo que representa un resultado de 100%  para el periodo según lo programado.</t>
  </si>
  <si>
    <t xml:space="preserve">Actuaciones administrativas terminadas 
Aplicativo SI ACTUA </t>
  </si>
  <si>
    <t>En el cuarto trimestre de 2021, la alcaldía local de Chapinero profirió fallos en primera instancia a 590 expedientes de 960 a cargo de las inspecciones de policía, lo que representa un resultado del 61,46% para el trimestre, no logrando así superar la meta</t>
  </si>
  <si>
    <t>Fallos de fondo – Aplicativo ARCO, Reporte de la DGPJ
EXPEDIENTES POLICIVOS</t>
  </si>
  <si>
    <t xml:space="preserve">La alcaldía local de Chapinero profirió 4.402 fallos en primera instancia sobre los expedientes a cargo de las inspecciones de policía, lo que representa un resultado acumulado del 100% frente a la magnitud anual. </t>
  </si>
  <si>
    <r>
      <t xml:space="preserve">13. Terminar (archivar), </t>
    </r>
    <r>
      <rPr>
        <b/>
        <sz val="11"/>
        <color indexed="8"/>
        <rFont val="Calibri Light"/>
        <family val="2"/>
      </rPr>
      <t xml:space="preserve">234 </t>
    </r>
    <r>
      <rPr>
        <sz val="11"/>
        <color indexed="8"/>
        <rFont val="Calibri Light"/>
        <family val="2"/>
      </rPr>
      <t>actuaciones administrativas activas</t>
    </r>
  </si>
  <si>
    <t>Actuaciones Administrativas terminadas (archivadas)</t>
  </si>
  <si>
    <t>Número de Actuaciones Administrativas terminadas (archivadas)</t>
  </si>
  <si>
    <t>Actuaciones administrativas terminadas</t>
  </si>
  <si>
    <t>Actuaciones administrativas terminadas por vía gubernativa</t>
  </si>
  <si>
    <t>Aplicativo Si Actúa I</t>
  </si>
  <si>
    <t>Actualmente se adelanta por parte del equipo la caracterización de actualización de los expedientes con la verificación física de los mismos</t>
  </si>
  <si>
    <t xml:space="preserve">Actuaciones administrativas terminadas por vía gubernativa
Aplicativo Si Actúa I
</t>
  </si>
  <si>
    <t>No se pudo avanzar en la meta para el segundo trimestre del año 2021, por cuanto por temas de fechas de contratación y  haber tenido durante el mes de marzo que atender un requerimiento de personería que obligó al equipo de descongestión a disponer de 2 semanas para atender este requerimiento. Además por temas de COVID parte del equipo fue afectado desde el 20 de marzo al 12 de abril del presente año, lo que dificulto el cumplimiento de metas</t>
  </si>
  <si>
    <t>Actuaciones administrativas terminadas por vía gubernativa 
Aplicativo Si Actúa I
Reporte de seguimiento presentado por la Dirección para la Gestión Policiva</t>
  </si>
  <si>
    <t xml:space="preserve">En el presente trimestre se pudo avanzar en un porcentaje del 100% con 95 actuaciones archivadas respecto de la meta de 69 actuaciones programadas para el trimestre  
 </t>
  </si>
  <si>
    <t>Actuaciones administrativas terminadas por vía gubernativa 
Aplicativo Si Actúa I</t>
  </si>
  <si>
    <t xml:space="preserve">En el presente trimestre se pudo avanzar en un porcentaje del 100% con 123 actuaciones archivadas respecto de la meta de 50 actuaciones programadas para el trimestre  
 </t>
  </si>
  <si>
    <t>Reporte DGP
Actuaciones administrativas terminadas por vía gubernativa 
 Aplicativo Si Actúa I</t>
  </si>
  <si>
    <t xml:space="preserve">La localidad de Chapinero terminó 218 actuaciones administrativas. </t>
  </si>
  <si>
    <r>
      <t xml:space="preserve">14. Terminar </t>
    </r>
    <r>
      <rPr>
        <b/>
        <sz val="11"/>
        <color indexed="8"/>
        <rFont val="Calibri Light"/>
        <family val="2"/>
      </rPr>
      <t>186</t>
    </r>
    <r>
      <rPr>
        <sz val="11"/>
        <color indexed="8"/>
        <rFont val="Calibri Light"/>
        <family val="2"/>
      </rPr>
      <t xml:space="preserve"> actuaciones administrativas en primera instancia</t>
    </r>
  </si>
  <si>
    <t>Actuaciones Administrativas terminadas hasta la primera instancia</t>
  </si>
  <si>
    <t>Número de Actuaciones Administrativas terminadas hasta la primera instancia</t>
  </si>
  <si>
    <t>Se finalizó el trámite de cobro persuasivo y se remitieron las actuaciones a la Secretaría de Hacienda Distrital para proseguir con el trámite de cobro coactivo.</t>
  </si>
  <si>
    <t xml:space="preserve">Registros operativos Alcaldía Local
</t>
  </si>
  <si>
    <t xml:space="preserve">En el segundo trimestre de 2021, la alcaldía local de Chapinero terminó 36 actuaciones administrativas en primera instancia, lo que representa un resultado de 63,16% para el periodo. 
En el presente trimestre se pudo avanzar un porcentaje mayor  respecto de la meta del segundo trimestre del año 2021 por cuanto en el trimestre anterior por temas de fechas de contratación y  haber tenido durante el mes de marzo que atender un requerimiento de personería que obligó al equipo de descongestión a disponer de 2 semanas para atender este requerimiento. Además por temas de COVID parte del equipo fue afectado desde el 20 de marzo al 12 de abril del presente año, lo que dificulto el cumplimiento de metas. 
</t>
  </si>
  <si>
    <t>Acta de asistencia e informe del operativo 
Registros operativos Alcaldía Local 
Reporte de seguimiento presentado por la Dirección para la Gestión Policiva</t>
  </si>
  <si>
    <t xml:space="preserve">En el presente trimestre se pudo avanzar en un porcentaje del 100% con 63 actuaciones archivadas respecto de la meta de 57 actuaciones programadas 
 </t>
  </si>
  <si>
    <t>Acta de asistencia e informe del operativo 
Registros operativos Alcaldía Local</t>
  </si>
  <si>
    <t xml:space="preserve">En el presente trimestre se pudo avanzar en un porcentaje del 100% con 89 actuaciones archivadas respecto de la meta de 36 actuaciones programadas 
 </t>
  </si>
  <si>
    <t>Se atendieron 192 actuaciones administrativas en primera instancia, lo que representa un avance acumulado de la meta del 100%.</t>
  </si>
  <si>
    <r>
      <t xml:space="preserve">15. Realizar </t>
    </r>
    <r>
      <rPr>
        <b/>
        <sz val="11"/>
        <color indexed="8"/>
        <rFont val="Calibri Light"/>
        <family val="2"/>
      </rPr>
      <t>112</t>
    </r>
    <r>
      <rPr>
        <sz val="11"/>
        <color indexed="8"/>
        <rFont val="Calibri Light"/>
        <family val="2"/>
      </rPr>
      <t xml:space="preserve"> operativos de inspección, vigilancia y control en materia de integridad del espacio público</t>
    </r>
  </si>
  <si>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</si>
  <si>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</si>
  <si>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</si>
  <si>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</si>
  <si>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operativos Alcaldía Local</t>
  </si>
  <si>
    <t>Durante I trimestre se realizaron 102 acciones de control u operativos en Espacio Público. Anexamos matriz en Excel relacionando cada uno, junto con las respectivas actas.</t>
  </si>
  <si>
    <t xml:space="preserve">Durante II trimestre se realizaron 146 acciones de control u operativos en Espacio Público. Se realizaron 39 operativos interinstitucionales y 107 visitas de inspección, vigilancia y control.  </t>
  </si>
  <si>
    <t>GET-IVC-F037 Formato técnico de visita y/o verificación - espacio público. 
Acta de asistencia e informe del operativo 
Registros operativos Alcaldía Local</t>
  </si>
  <si>
    <t xml:space="preserve">Para el III trimestre se realizaron 32 operativos de 30 programados en materia de espacio público </t>
  </si>
  <si>
    <t xml:space="preserve">GET-IVC-F037 Formato técnico de visita y/o verificación - espacio público. 
Acta de asistencia e informe del operativo 
Registros operativos Alcaldía Local </t>
  </si>
  <si>
    <t xml:space="preserve">Para el IV trimestre se realizaron 42 operativos de 28 programados en materia de espacio público </t>
  </si>
  <si>
    <t>Se realizaron 322 operativos de inspección, vigilancia y control en materia de integridad del espacio público</t>
  </si>
  <si>
    <r>
      <t xml:space="preserve">16. Realizar </t>
    </r>
    <r>
      <rPr>
        <b/>
        <sz val="11"/>
        <color indexed="8"/>
        <rFont val="Calibri Light"/>
        <family val="2"/>
      </rPr>
      <t>130</t>
    </r>
    <r>
      <rPr>
        <sz val="11"/>
        <color indexed="8"/>
        <rFont val="Calibri Light"/>
        <family val="2"/>
      </rPr>
      <t xml:space="preserve"> operativos de inspección, vigilancia y control en materia de actividad económica </t>
    </r>
  </si>
  <si>
    <t>Acciones de control u operativos en materia actividad económica realizadas</t>
  </si>
  <si>
    <t>Número de Acciones de control u operativos en materia actividad económica realizadas</t>
  </si>
  <si>
    <t>Durante el primer trimestre se realizaron 71 acciones de control u operativos de Actividad Económica, anexamos matriz Excel relacionando cada uno junto con las respectivas actas.</t>
  </si>
  <si>
    <t xml:space="preserve">Durante el II trimestre se realizaron 105 acciones de control u operativos de Actividad Económica. Se realizaron 33 operativos interinstitucionales y 72 visitas de Inspección, Vigilancia y Control  
 </t>
  </si>
  <si>
    <t xml:space="preserve">GET-IVC-F035 Acta de visita 
GDI-GPD-F029 Evidencia de reunión  
Acta de asistencia e informe del operativo 
Registros operativos Alcaldía Local </t>
  </si>
  <si>
    <t xml:space="preserve">Para el III trimestre se realizaron 47 operativos de 36 programados en materia de actividad económica </t>
  </si>
  <si>
    <t>GET-IVC-F035 Acta de visita 
GDI-GPD-F029 Evidencia de reunión  
Acta de asistencia e informe del operativo 
Registros operativos Alcaldía Local</t>
  </si>
  <si>
    <t xml:space="preserve">Para el IV trimestre se realizaron 43 operativos de 32 programados en materia de actividad económica </t>
  </si>
  <si>
    <t>GET-IVC-F035 Acta de visita 
GDI-GPD-F029 Evidencia de reunión  
Acta de asistencia e informe del operativo 
Registros operativos Alcaldía Local</t>
  </si>
  <si>
    <t>Se realizaron 266 operativos de inspección, vigilancia y control en materia de actividad económica</t>
  </si>
  <si>
    <r>
      <t xml:space="preserve">17. Realizar </t>
    </r>
    <r>
      <rPr>
        <b/>
        <sz val="11"/>
        <color indexed="8"/>
        <rFont val="Calibri Light"/>
        <family val="2"/>
      </rPr>
      <t>36</t>
    </r>
    <r>
      <rPr>
        <sz val="11"/>
        <color indexed="8"/>
        <rFont val="Calibri Light"/>
        <family val="2"/>
      </rPr>
      <t xml:space="preserve"> operativos de inspección, vigilancia y control en materia de obras y urbanismo </t>
    </r>
  </si>
  <si>
    <t>Acciones de control u operativos en materia de obras y urbanismo realizadas</t>
  </si>
  <si>
    <t>Número de Acciones de control u operativos en materia de obras y urbanismo realizadas</t>
  </si>
  <si>
    <t>Durante I trimestre se realizaron 60 acciones de control. Se anexa como soporte archivo Excel y relacionando cada uno y Actas.</t>
  </si>
  <si>
    <t xml:space="preserve">Durante II trimestre se realizaron 86 acciones de control.  Se realizaron 5 operativos interinstitucionales y 81 visitas de Inspección, vigilancia y control. 
Nota: Se informó por parte de la Dirección de Gestión Policiva de la necesidad de replantear meta con oficina Asesora de Planeación </t>
  </si>
  <si>
    <t xml:space="preserve"> GET-IVC-F034 Formato técnico de visita y/o verificación- control urbanístico 
GDI-GPD-F029 Evidencia de reunión  
Acta de asistencia e informe del operativo 
Registros operativos Alcaldía Local </t>
  </si>
  <si>
    <t xml:space="preserve">Para el III trimestre se realizaron 16 operativos de 10 programados en materia de obras y urbanismo </t>
  </si>
  <si>
    <t>GET-IVC-F034 Formato técnico de visita y/o verificación- control urbanístico 
GDI-GPD-F029 Evidencia de reunión  
Acta de asistencia e informe del operativo 
Registros operativos Alcaldía Local</t>
  </si>
  <si>
    <t xml:space="preserve">Para el IV trimestre se realizaron 13 operativos de 8 programados en materia de obras y urbanismo </t>
  </si>
  <si>
    <t>Se realizaron 175 operativos de inspección, vigilancia y control en materia de obras y urbanismo.</t>
  </si>
  <si>
    <r>
      <t xml:space="preserve">18. Realizar </t>
    </r>
    <r>
      <rPr>
        <b/>
        <sz val="11"/>
        <color indexed="8"/>
        <rFont val="Calibri Light"/>
        <family val="2"/>
      </rPr>
      <t>44</t>
    </r>
    <r>
      <rPr>
        <sz val="11"/>
        <color indexed="8"/>
        <rFont val="Calibri Light"/>
        <family val="2"/>
      </rPr>
      <t xml:space="preserve"> operativos de inspección, vigilancia y control para dar cumplimiento a los fallos de cerros orientales.</t>
    </r>
  </si>
  <si>
    <t>Acciones de control u operativos para el cumplimiento de los fallos de cerros orientales realizadas</t>
  </si>
  <si>
    <t>Número de Acciones de control u operativos para el cumplimiento de los fallos de cerros orientales realizadas</t>
  </si>
  <si>
    <t xml:space="preserve">Durante I trimestre se realizaron 15 acciones de control u operativos en Cerros Orientales para lo cual anexamos Excel relacionando cada uno y las respectivas actas. </t>
  </si>
  <si>
    <t xml:space="preserve">Registros operativos Alcaldía Local (actas y excel)
</t>
  </si>
  <si>
    <t xml:space="preserve">Durante II trimestre se realizaron 12 acciones de control u operativos en Cerros Orientales. 12 OPERATIVOS INTERINSTITUCIONALES. </t>
  </si>
  <si>
    <t xml:space="preserve"> Formato 
GDI-GPD-F029 Evidencia de reunión  
Acta de asistencia e informe del operativo 
Registros operativos Alcaldía Local </t>
  </si>
  <si>
    <t xml:space="preserve">Para el III trimestre se realizaron 14 operativos de 12 programados en materia del cumplimiento a los fallos de cerros orientales  </t>
  </si>
  <si>
    <t xml:space="preserve"> Formato 
GDI-GPD-F029 Evidencia de reunión  
Acta de asistencia e informe del operativo 
Registros operativos Alcaldía Local</t>
  </si>
  <si>
    <t xml:space="preserve">Para el IV trimestre se realizaron 14 operativos de 11 programados en materia del cumplimiento a los fallos de cerros orientales  </t>
  </si>
  <si>
    <t xml:space="preserve">Se realizaron 55 operativos de inspección, vigilancia y control para dar cumplimiento a los fallos de cerros orientales. </t>
  </si>
  <si>
    <t>Total metas procesos Alcaldía local (80%)</t>
  </si>
  <si>
    <t>Fortalecer la gestión institucional aumentando las capacidades de la entidad para la planeación, seguimiento y ejecución de sus metas y recursos, y la gestión del talento humano.</t>
  </si>
  <si>
    <t>Planeación Instituciona</t>
  </si>
  <si>
    <t>MT 1. 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</si>
  <si>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</si>
  <si>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</si>
  <si>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cumplimiento / No de criterios ambientales establecidos en la herramienta de medición)*100%</t>
  </si>
  <si>
    <t>CONSTANTE</t>
  </si>
  <si>
    <t>Porcentaje de buenas prácticas ambientales implementadas</t>
  </si>
  <si>
    <t>Resultados de medición de los criterios ambientales</t>
  </si>
  <si>
    <t>Herramienta Oficina Asesora de Planeación</t>
  </si>
  <si>
    <t>Responsable del Reporte: Planeación Institucional- Grupo ambiente</t>
  </si>
  <si>
    <t>Listas de chequeo al cumplimiento de criterios ambientales remitidos por la OAP</t>
  </si>
  <si>
    <t xml:space="preserve">Implementación del Sistema de Gestión Ambiental en un porcentaje de 63%, resultados obtenidos de la inspección ambiental realizada el 13 de mayo de 2021, empleando el formato: PLE-PIN-F012 Formato inspecciones ambientales para verificación de implementación del plan institucional de gestión ambiental.
Para el segundo semestre del 2021 se obtuvo esta puntuación en la inspección ambiental realizada por la OAP, debido a que se está articulando entre el Plan Institucional de Gestión Ambiental y el Sistema de Gestión Ambiental, pasando de un 34% en el 2020 a un 63% en el 2021. </t>
  </si>
  <si>
    <t xml:space="preserve">Listas de chequeo al cumplimiento de criterios ambientales remitidos por la OAP 
Resultados de medición de los criterios ambientales </t>
  </si>
  <si>
    <t>META NO PROGRAMADA PARA ESTE TRIMESTRE</t>
  </si>
  <si>
    <t>De acuerdo a la visita de inspección a la gestion ambiental de la Alcaldia Local de Chapinero realizada el dia 09 de noviembre de 2021 por parte de la OAP, se cumplio con la calificación propuesta para este periodo
Implementación del Sistema de Gestión Ambiental en un porcentaje de 82%, resultados obtenidos de la inspección ambiental realizada el 10 de noviembre de 2021, empleando el formato: PLE-PIN-F012 Formato inspecciones ambientales para verificación de implementación del plan institucional de gestión ambiental.</t>
  </si>
  <si>
    <t xml:space="preserve">Reporte de gestión ambiental OAP
Resultados de medición de los criterios ambientales </t>
  </si>
  <si>
    <t>Implementación del Sistema de Gestión Ambiental en un porcentaje de 82%, resultados obtenidos de la inspección ambiental realizada el 10 de noviembre de 2021, empleando el formato: PLE-PIN-F012 Formato inspecciones ambientales para verificación de implementación del plan institucional de gestión ambiental. La meta alcanzó un resultado acumulado del 90,31%.</t>
  </si>
  <si>
    <t>MT 2. Mantener el 100% de las acciones de mejora asignadas al proceso/Alcaldía con relación a planes de mejoramiento interno documentadas y vigentes</t>
  </si>
  <si>
    <t>Acciones correctivas documentadas y vigentes</t>
  </si>
  <si>
    <t>1 - (No. De acciones vencidas del plan de mejoramiento responsabilidad del proceso  / No  de acciones a gestionar bajo responsabilidad del proceso)*100</t>
  </si>
  <si>
    <t>Planes de mejora</t>
  </si>
  <si>
    <t>Acciones de mejorar sin vencimiento</t>
  </si>
  <si>
    <t>MIMEC - SIG</t>
  </si>
  <si>
    <t>Responsable del Reporte: Planeación Institucional- Grupo Planeación Institucional</t>
  </si>
  <si>
    <t>Reportes MIMEC - SIG remitidos por la OAP</t>
  </si>
  <si>
    <t>La localidad tiene 38 acciones de las cuales 19 presentan vencimiento.</t>
  </si>
  <si>
    <t>Reporte MIMEC</t>
  </si>
  <si>
    <t>La localidad tiene 14 acciones de las cuales 7 presentan vencimiento. El porcentaje que muestra el avance en el cierre o cumplimiento de acciones vencidas frente a las acciones asignadas en aplicativo MIMEC para los planes de mejora en ejecución.</t>
  </si>
  <si>
    <t xml:space="preserve">Reportes MIMEC - SIG remitido por la OAP </t>
  </si>
  <si>
    <t xml:space="preserve">De las 32 acciones que tenía el FDLCH y de las cuales 11 presentan vencimiento, se dio el trámite respectivo generando él envió para cierre a la OCI de la SDG, quedando activos 2 planes de mejora, el 196 con una acción en ejecución no vencida y el 84 con 2 acciones en ejecución de las cuales 1 está vencida.  </t>
  </si>
  <si>
    <t>De las 5 acciones abiertas, la localidad tiene 0 acciones vencidas, lo que representa una ejecución de la meta del 100%</t>
  </si>
  <si>
    <t xml:space="preserve">Acciones de mejorar sin vencimiento 
Reportes MIMEC - SIG remitidos por la OAP </t>
  </si>
  <si>
    <t>La meta alcanzó un cumplimiento del 56,67% acumulado para la vigencia.</t>
  </si>
  <si>
    <t xml:space="preserve">Comunicación Estratégica </t>
  </si>
  <si>
    <t>MT 3. Mantener el 100% de la información de las páginas Web actualizada de acuerdo a lo establecido en la ley 1712 de 2014</t>
  </si>
  <si>
    <t>Porcentaje de cumplimiento publicación de información</t>
  </si>
  <si>
    <t>(No de requisitos de la ley 1712 de 2014 de publicación de la información cumplidos en la página web/No total de requisitos de la ley 1712 de 2014 de publicación de la información)*100</t>
  </si>
  <si>
    <t>Requisitos cumplidos</t>
  </si>
  <si>
    <t>Página web de la alcaldía local con la información actualizada al 100%</t>
  </si>
  <si>
    <t>Página Web Alcaldía Local</t>
  </si>
  <si>
    <t>Responsable del Reporte: Oficina Asesora de Comunicaciones</t>
  </si>
  <si>
    <t>Revisión página Web de la alcaldía</t>
  </si>
  <si>
    <t>La Alcaldía Local Chapinero ha cumplido con 110 de los 115 requisitos de publicación de información en su página web, de acuerdo con lo previsto en la Ley 1712 de 2014, según lo informado por la Oficina Asesora de Comunicaciones de la SDG mediante memorando No. 20211400241773, lo que representa un avance del 95,65% para el II Trimestre de 2021.
Durante el segundo trimestre se realizó la actualización de la página web y sus diferentes secciones. La actualización de la misma se realizó tanto con la creación de contenidos de valor como comunicados de prensa como los documentos que fueron remitidos por los diferentes líderes de la Alcaldía para cumplir con el objetivo de mantener a la comunidad actualizada en las acciones realizadas y también cumplir con los estándares de transparencia.</t>
  </si>
  <si>
    <t>Página web de la alcaldía local con la información actualizada al 96% 
10.7 Registro de Publicación Chapinero 
http://www.chapinero.gov.co/tabla_archivos/107-registro-publicacion-chapinero</t>
  </si>
  <si>
    <t>100% de cumplimiento de un total de 115 criterios evaluados en la matriz de cumplimiento de ley 1712 la cual se reporta trimestralmente y se publica en el sitio web</t>
  </si>
  <si>
    <t>http://www.chapinero.gov.co/tabla_archivos/107-registro-publicacion-chapinero</t>
  </si>
  <si>
    <t>http://www.chapinero.gov.co/tabla_archivos/107-registro-publicacion-chapinero
Página web de la alcaldía local con la información actualizada</t>
  </si>
  <si>
    <t xml:space="preserve">100% de cumplimiento de un total de 115 criterios evaluados en la matriz de cumplimiento de ley 1712 la cual se reporta trimestralmente y se publica en el sitio web, para el IV trimestre de 2021. La meta alcanzó un cumplimiento acumulado para la vigencia del 97,1%. </t>
  </si>
  <si>
    <t>MT 4. Participar del 100% de las capacitaciones que se realicen en gestión de riesgos, planes de mejora, y sistema de gestión institucional</t>
  </si>
  <si>
    <t>Participación en capacitaciones</t>
  </si>
  <si>
    <t>(No de capacitaciones en las que asistió/ No de capacitaciones convocadas)*100</t>
  </si>
  <si>
    <t>Capacitaciones realizadas</t>
  </si>
  <si>
    <t>Registros de capacitación</t>
  </si>
  <si>
    <t>Listado de asistencia
Video de la reunión
Presentación</t>
  </si>
  <si>
    <t xml:space="preserve">La alcaldía local participó en la capacitación sobre innovación y gestión del conocimiento brindada por la Oficina Asesora de Planeación, así como otras reuniones y capacitaciones dictadas por la DGTH y la OAP. </t>
  </si>
  <si>
    <t xml:space="preserve">Listado de asistencia 
Video de la reunión 
Presentación </t>
  </si>
  <si>
    <t xml:space="preserve">La alcaldía local participó en la capacitación sobre Planeación Estrategica y Sistema de Gestión Matiz brindada por la Oficina Asesora de Planeación, así como otras reuniones y capacitaciones dictadas por la DGTH y la OAP. </t>
  </si>
  <si>
    <t>Brindar atención oportuna y de calidad a los diferentes sectores poblacionales, generando relaciones de confianza y respeto por la diferencia.</t>
  </si>
  <si>
    <t>Servicio a la Ciudadanía</t>
  </si>
  <si>
    <t>MT 5. Dar respuesta al 100% de los requerimientos ciudadanos asignados a la alcaldía local con corte a 31 de diciembre de 2020, según la información de seguimiento presentada por el proceso de servicio a la ciudadanía</t>
  </si>
  <si>
    <t>Porcentaje de requerimientos ciudadanos de la vigencia 2020 con respuesta definitiva.</t>
  </si>
  <si>
    <t>(No de respuestas efectuadas / No requerimientos instaurados antes del 31 de diciembre 2019)*100</t>
  </si>
  <si>
    <t>CRECIENTE</t>
  </si>
  <si>
    <t>Requerimientos ciudadanos con respuesta definitiva</t>
  </si>
  <si>
    <t>Respuestas a la ciudadania</t>
  </si>
  <si>
    <t xml:space="preserve">Reporte Aplicativo CRONOS </t>
  </si>
  <si>
    <t>Responsable del Reporte: Subsecretaria de Gestión Institicional - Grupo Oficina de atención a la Ciudadanía</t>
  </si>
  <si>
    <t>La localidad ha atendido 7.279 requerimientos ciudadanos de los 7.474 recibidos de 2016 a 2020, que equivalen al 97,39%</t>
  </si>
  <si>
    <t xml:space="preserve">La Localidad de Chapinero ha atendido 7346 requerimientos ciudadanos, de los 7474 recibidos, lo que representa un 98,3% de gestión frente a la meta prevista. </t>
  </si>
  <si>
    <t>Reporte de atención de requerimientos ciudadanos Subsecretaría de Gestión Institucional
Reporte Aplicativo CRONOS</t>
  </si>
  <si>
    <t>La localidad de Chapinero ha atendido 570 requerimientos ciudadanos, de los 637 recibidos, lo que representan un avance acumulado del 89,48% de gestión frente a la meta prevista.</t>
  </si>
  <si>
    <t>Reporte de requerimientos ciudadanos SGI</t>
  </si>
  <si>
    <t>La localidad de Chapinero ha atendido 637 requerimientos ciudadanos, de los 637 recibidos, lo que representan un avance acumulado del 100% de gestión frente a la meta prevista.</t>
  </si>
  <si>
    <t>Reporte SGI</t>
  </si>
  <si>
    <t>Total metas transversales (20%)</t>
  </si>
  <si>
    <t xml:space="preserve">Total plan de gestión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</si>
</sst>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18" x14ac:knownFonts="1">
    <font>
      <sz val="11"/>
      <color theme="1"/>
      <name val="Calibri"/>
      <family val="2"/>
      <scheme val="minor"/>
    </font>
    <font>
      <sz val="11"/>
      <color indexed="8"/>
      <name val="Calibri Light"/>
      <family val="2"/>
    </font>
    <font>
      <b/>
      <sz val="11"/>
      <color indexed="8"/>
      <name val="Calibri Light"/>
      <family val="2"/>
    </font>
    <font>
      <b/>
      <u/>
      <sz val="11"/>
      <color indexed="8"/>
      <name val="Calibri Light"/>
      <family val="2"/>
    </font>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sz val="12"/>
      <color theme="1"/>
      <name val="Calibri Light"/>
      <family val="2"/>
      <scheme val="major"/>
    </font>
    <font>
      <b/>
      <sz val="12"/>
      <color theme="1"/>
      <name val="Calibri Light"/>
      <family val="2"/>
      <scheme val="major"/>
    </font>
    <font>
      <sz val="11"/>
      <color rgb="FF0070C0"/>
      <name val="Calibri Light"/>
      <family val="2"/>
      <scheme val="major"/>
    </font>
    <font>
      <b/>
      <sz val="12"/>
      <color rgb="FF0070C0"/>
      <name val="Calibri Light"/>
      <family val="2"/>
      <scheme val="major"/>
    </font>
    <font>
      <sz val="14"/>
      <color theme="1"/>
      <name val="Calibri Light"/>
      <family val="2"/>
      <scheme val="major"/>
    </font>
    <font>
      <b/>
      <sz val="14"/>
      <color theme="1"/>
      <name val="Calibri Light"/>
      <family val="2"/>
      <scheme val="major"/>
    </font>
    <font>
      <b/>
      <sz val="11"/>
      <name val="Calibri Light"/>
      <family val="2"/>
    </font>
    <font>
      <sz val="11"/>
      <name val="Calibri Light"/>
      <family val="2"/>
    </font>
    <font>
      <b/>
      <sz val="11"/>
      <color rgb="FF0070C0"/>
      <name val="Calibri Light"/>
      <family val="2"/>
      <scheme val="major"/>
    </font>
    <font>
      <sz val="11"/>
      <color rgb="FF0070C0"/>
      <name val="Calibri"/>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1" fontId="4" fillId="0" borderId="0" applyFont="0" applyFill="0" applyBorder="0" applyAlignment="0" applyProtection="0"/>
    <xf numFmtId="9" fontId="4" fillId="0" borderId="0" applyFont="0" applyFill="0" applyBorder="0" applyAlignment="0" applyProtection="0"/>
  </cellStyleXfs>
  <cellXfs count="146">
    <xf numFmtId="0" fontId="0" fillId="0" borderId="0" xfId="0"/>
    <xf numFmtId="0" fontId="5" fillId="0" borderId="0" xfId="0" applyFont="1" applyAlignment="1" applyProtection="1">
      <alignment wrapText="1"/>
      <protection hidden="1"/>
    </xf>
    <xf numFmtId="0" fontId="5" fillId="0" borderId="0" xfId="0" applyFont="1" applyAlignment="1" applyProtection="1">
      <alignment vertical="center" wrapText="1"/>
      <protection hidden="1"/>
    </xf>
    <xf numFmtId="0" fontId="6" fillId="2" borderId="1" xfId="0" applyFont="1" applyFill="1" applyBorder="1" applyAlignment="1" applyProtection="1">
      <alignment wrapText="1"/>
      <protection hidden="1"/>
    </xf>
    <xf numFmtId="10" fontId="5" fillId="0" borderId="1" xfId="2" applyNumberFormat="1" applyFont="1" applyBorder="1" applyAlignment="1" applyProtection="1">
      <alignment horizontal="right" vertical="top" wrapText="1"/>
      <protection hidden="1"/>
    </xf>
    <xf numFmtId="10" fontId="5" fillId="0" borderId="1" xfId="0" applyNumberFormat="1" applyFont="1" applyBorder="1" applyAlignment="1" applyProtection="1">
      <alignment horizontal="left" vertical="top" wrapText="1"/>
      <protection hidden="1"/>
    </xf>
    <xf numFmtId="9" fontId="5" fillId="0" borderId="1" xfId="0" applyNumberFormat="1" applyFont="1" applyBorder="1" applyAlignment="1" applyProtection="1">
      <alignment horizontal="left" vertical="top" wrapText="1"/>
      <protection hidden="1"/>
    </xf>
    <xf numFmtId="9" fontId="5" fillId="0" borderId="1" xfId="2" applyFont="1" applyBorder="1" applyAlignment="1" applyProtection="1">
      <alignment horizontal="left" vertical="top" wrapText="1"/>
      <protection hidden="1"/>
    </xf>
    <xf numFmtId="0" fontId="7" fillId="0" borderId="1" xfId="0" applyFont="1" applyBorder="1" applyAlignment="1" applyProtection="1">
      <alignment horizontal="left" vertical="top" wrapText="1"/>
      <protection hidden="1"/>
    </xf>
    <xf numFmtId="41" fontId="5" fillId="0" borderId="1" xfId="1" applyFont="1" applyBorder="1" applyAlignment="1" applyProtection="1">
      <alignment horizontal="left" vertical="top" wrapText="1"/>
      <protection hidden="1"/>
    </xf>
    <xf numFmtId="41" fontId="5" fillId="0" borderId="1" xfId="0" applyNumberFormat="1" applyFont="1" applyBorder="1" applyAlignment="1" applyProtection="1">
      <alignment horizontal="left" vertical="top" wrapText="1"/>
      <protection hidden="1"/>
    </xf>
    <xf numFmtId="0" fontId="5" fillId="0" borderId="1" xfId="0" applyFont="1" applyBorder="1" applyAlignment="1" applyProtection="1">
      <alignment horizontal="right" vertical="top" wrapText="1"/>
      <protection hidden="1"/>
    </xf>
    <xf numFmtId="0" fontId="8" fillId="2" borderId="1" xfId="0" applyFont="1" applyFill="1" applyBorder="1" applyAlignment="1" applyProtection="1">
      <alignment wrapText="1"/>
      <protection hidden="1"/>
    </xf>
    <xf numFmtId="0" fontId="10" fillId="0" borderId="1" xfId="0" applyFont="1" applyBorder="1" applyAlignment="1" applyProtection="1">
      <alignment horizontal="left" vertical="top" wrapText="1"/>
      <protection hidden="1"/>
    </xf>
    <xf numFmtId="9" fontId="10" fillId="0" borderId="1" xfId="0" applyNumberFormat="1" applyFont="1" applyBorder="1" applyAlignment="1" applyProtection="1">
      <alignment horizontal="left" vertical="top" wrapText="1"/>
      <protection hidden="1"/>
    </xf>
    <xf numFmtId="0" fontId="10" fillId="3" borderId="1" xfId="0" applyFont="1" applyFill="1" applyBorder="1" applyAlignment="1" applyProtection="1">
      <alignment horizontal="left" vertical="top" wrapText="1"/>
      <protection hidden="1"/>
    </xf>
    <xf numFmtId="9" fontId="10" fillId="3" borderId="1" xfId="0" applyNumberFormat="1" applyFont="1" applyFill="1" applyBorder="1" applyAlignment="1" applyProtection="1">
      <alignment horizontal="right" vertical="top" wrapText="1"/>
      <protection hidden="1"/>
    </xf>
    <xf numFmtId="9" fontId="10" fillId="3" borderId="1" xfId="2" applyFont="1" applyFill="1" applyBorder="1" applyAlignment="1" applyProtection="1">
      <alignment horizontal="right" vertical="top" wrapText="1"/>
      <protection hidden="1"/>
    </xf>
    <xf numFmtId="0" fontId="11" fillId="2" borderId="1" xfId="0" applyFont="1" applyFill="1" applyBorder="1" applyAlignment="1" applyProtection="1">
      <alignment wrapText="1"/>
      <protection hidden="1"/>
    </xf>
    <xf numFmtId="9" fontId="11" fillId="2" borderId="1" xfId="2" applyFont="1" applyFill="1" applyBorder="1" applyAlignment="1" applyProtection="1">
      <alignment wrapText="1"/>
      <protection hidden="1"/>
    </xf>
    <xf numFmtId="9" fontId="11" fillId="2" borderId="1" xfId="0" applyNumberFormat="1" applyFont="1" applyFill="1" applyBorder="1" applyAlignment="1" applyProtection="1">
      <alignment wrapText="1"/>
      <protection hidden="1"/>
    </xf>
    <xf numFmtId="0" fontId="12" fillId="4" borderId="1" xfId="0" applyFont="1" applyFill="1" applyBorder="1" applyAlignment="1" applyProtection="1">
      <alignment wrapText="1"/>
      <protection hidden="1"/>
    </xf>
    <xf numFmtId="0" fontId="13" fillId="4" borderId="1" xfId="0" applyFont="1" applyFill="1" applyBorder="1" applyAlignment="1" applyProtection="1">
      <alignment wrapText="1"/>
      <protection hidden="1"/>
    </xf>
    <xf numFmtId="9" fontId="13" fillId="4" borderId="1" xfId="2" applyFont="1" applyFill="1" applyBorder="1" applyAlignment="1" applyProtection="1">
      <alignment wrapText="1"/>
      <protection hidden="1"/>
    </xf>
    <xf numFmtId="9" fontId="12" fillId="4" borderId="1" xfId="2" applyFont="1" applyFill="1" applyBorder="1" applyAlignment="1" applyProtection="1">
      <alignment wrapText="1"/>
      <protection hidden="1"/>
    </xf>
    <xf numFmtId="9" fontId="5" fillId="0" borderId="1" xfId="0" applyNumberFormat="1" applyFont="1" applyBorder="1" applyAlignment="1" applyProtection="1">
      <alignment horizontal="right" vertical="top" wrapText="1"/>
      <protection hidden="1"/>
    </xf>
    <xf numFmtId="0" fontId="8" fillId="0" borderId="0" xfId="0" applyFont="1" applyAlignment="1" applyProtection="1">
      <alignment wrapText="1"/>
      <protection hidden="1"/>
    </xf>
    <xf numFmtId="0" fontId="12" fillId="0" borderId="0" xfId="0" applyFont="1" applyAlignment="1" applyProtection="1">
      <alignment wrapText="1"/>
      <protection hidden="1"/>
    </xf>
    <xf numFmtId="0" fontId="6" fillId="5" borderId="1" xfId="0" applyFont="1" applyFill="1" applyBorder="1" applyAlignment="1" applyProtection="1">
      <alignment horizontal="center"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center" vertical="top" wrapText="1"/>
      <protection hidden="1"/>
    </xf>
    <xf numFmtId="9" fontId="5" fillId="0" borderId="1" xfId="0" applyNumberFormat="1" applyFont="1" applyBorder="1" applyAlignment="1" applyProtection="1">
      <alignment horizontal="center" vertical="top" wrapText="1"/>
      <protection hidden="1"/>
    </xf>
    <xf numFmtId="41" fontId="5" fillId="0" borderId="1" xfId="1" applyFont="1" applyBorder="1" applyAlignment="1" applyProtection="1">
      <alignment horizontal="center" vertical="top" wrapText="1"/>
      <protection hidden="1"/>
    </xf>
    <xf numFmtId="9" fontId="10" fillId="0" borderId="1" xfId="2" applyFont="1" applyBorder="1" applyAlignment="1" applyProtection="1">
      <alignment horizontal="center" vertical="top" wrapText="1"/>
      <protection hidden="1"/>
    </xf>
    <xf numFmtId="0" fontId="5" fillId="0" borderId="0" xfId="0" applyFont="1" applyAlignment="1" applyProtection="1">
      <alignment horizontal="justify" vertical="top" wrapText="1"/>
      <protection hidden="1"/>
    </xf>
    <xf numFmtId="9" fontId="5" fillId="0" borderId="1" xfId="0" applyNumberFormat="1" applyFont="1" applyBorder="1" applyAlignment="1" applyProtection="1">
      <alignment horizontal="justify" vertical="top" wrapText="1"/>
      <protection hidden="1"/>
    </xf>
    <xf numFmtId="0" fontId="5" fillId="0" borderId="1" xfId="0" applyFont="1" applyBorder="1" applyAlignment="1" applyProtection="1">
      <alignment horizontal="center" vertical="top" wrapText="1"/>
      <protection hidden="1"/>
    </xf>
    <xf numFmtId="9" fontId="10" fillId="0" borderId="1" xfId="0" applyNumberFormat="1" applyFont="1" applyBorder="1" applyAlignment="1" applyProtection="1">
      <alignment horizontal="center" vertical="top" wrapText="1"/>
      <protection hidden="1"/>
    </xf>
    <xf numFmtId="10" fontId="5" fillId="0" borderId="1" xfId="0" applyNumberFormat="1" applyFont="1" applyBorder="1" applyAlignment="1" applyProtection="1">
      <alignment horizontal="center" vertical="top" wrapText="1"/>
      <protection hidden="1"/>
    </xf>
    <xf numFmtId="10" fontId="10" fillId="0" borderId="1" xfId="0" applyNumberFormat="1" applyFont="1" applyBorder="1" applyAlignment="1" applyProtection="1">
      <alignment horizontal="center" vertical="top" wrapText="1"/>
      <protection hidden="1"/>
    </xf>
    <xf numFmtId="10" fontId="5" fillId="0" borderId="1" xfId="0" applyNumberFormat="1" applyFont="1" applyBorder="1" applyAlignment="1" applyProtection="1">
      <alignment horizontal="right" vertical="top" wrapText="1"/>
      <protection hidden="1"/>
    </xf>
    <xf numFmtId="10" fontId="10" fillId="0" borderId="1" xfId="2" applyNumberFormat="1" applyFont="1" applyBorder="1" applyAlignment="1" applyProtection="1">
      <alignment horizontal="center" vertical="top" wrapText="1"/>
      <protection hidden="1"/>
    </xf>
    <xf numFmtId="0" fontId="10" fillId="0" borderId="1" xfId="0" applyFont="1" applyBorder="1" applyAlignment="1" applyProtection="1">
      <alignment horizontal="justify" vertical="top" wrapText="1"/>
      <protection hidden="1"/>
    </xf>
    <xf numFmtId="0" fontId="6" fillId="2"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6" fillId="9" borderId="1"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10" fontId="7" fillId="0" borderId="1" xfId="2" applyNumberFormat="1" applyFont="1" applyBorder="1" applyAlignment="1" applyProtection="1">
      <alignment horizontal="right" vertical="top" wrapText="1"/>
      <protection hidden="1"/>
    </xf>
    <xf numFmtId="9" fontId="7" fillId="0" borderId="1" xfId="0" applyNumberFormat="1" applyFont="1" applyBorder="1" applyAlignment="1" applyProtection="1">
      <alignment horizontal="left" vertical="top" wrapText="1"/>
      <protection hidden="1"/>
    </xf>
    <xf numFmtId="9" fontId="7" fillId="0" borderId="1" xfId="0" applyNumberFormat="1" applyFont="1" applyBorder="1" applyAlignment="1" applyProtection="1">
      <alignment horizontal="center" vertical="top" wrapText="1"/>
      <protection hidden="1"/>
    </xf>
    <xf numFmtId="9" fontId="7" fillId="0" borderId="1" xfId="0" applyNumberFormat="1" applyFont="1" applyBorder="1" applyAlignment="1" applyProtection="1">
      <alignment horizontal="right" vertical="top" wrapText="1"/>
      <protection hidden="1"/>
    </xf>
    <xf numFmtId="0" fontId="7" fillId="0" borderId="0" xfId="0" applyFont="1" applyAlignment="1" applyProtection="1">
      <alignment horizontal="left" vertical="top" wrapText="1"/>
      <protection hidden="1"/>
    </xf>
    <xf numFmtId="9" fontId="6" fillId="2" borderId="1" xfId="2" applyFont="1" applyFill="1" applyBorder="1" applyAlignment="1" applyProtection="1">
      <alignment horizontal="center" vertical="top" wrapText="1"/>
      <protection hidden="1"/>
    </xf>
    <xf numFmtId="0" fontId="5" fillId="2" borderId="1" xfId="0" applyFont="1" applyFill="1" applyBorder="1" applyAlignment="1" applyProtection="1">
      <alignment horizontal="justify" vertical="top" wrapText="1"/>
      <protection hidden="1"/>
    </xf>
    <xf numFmtId="0" fontId="5" fillId="2" borderId="1" xfId="0" applyFont="1" applyFill="1" applyBorder="1" applyAlignment="1" applyProtection="1">
      <alignment wrapText="1"/>
      <protection hidden="1"/>
    </xf>
    <xf numFmtId="9" fontId="16" fillId="2" borderId="1" xfId="0" applyNumberFormat="1" applyFont="1" applyFill="1" applyBorder="1" applyAlignment="1" applyProtection="1">
      <alignment horizontal="center" vertical="top" wrapText="1"/>
      <protection hidden="1"/>
    </xf>
    <xf numFmtId="9" fontId="6" fillId="2" borderId="1" xfId="0" applyNumberFormat="1" applyFont="1" applyFill="1" applyBorder="1" applyAlignment="1" applyProtection="1">
      <alignment horizontal="center" vertical="top" wrapText="1"/>
      <protection hidden="1"/>
    </xf>
    <xf numFmtId="9" fontId="16" fillId="2" borderId="1" xfId="0" applyNumberFormat="1" applyFont="1" applyFill="1" applyBorder="1" applyAlignment="1" applyProtection="1">
      <alignment wrapText="1"/>
      <protection hidden="1"/>
    </xf>
    <xf numFmtId="9" fontId="5" fillId="4" borderId="1" xfId="2" applyFont="1" applyFill="1" applyBorder="1" applyAlignment="1" applyProtection="1">
      <alignment horizontal="center" vertical="top" wrapText="1"/>
      <protection hidden="1"/>
    </xf>
    <xf numFmtId="9" fontId="6" fillId="4" borderId="1" xfId="0" applyNumberFormat="1" applyFont="1" applyFill="1" applyBorder="1" applyAlignment="1" applyProtection="1">
      <alignment horizontal="center" vertical="top" wrapText="1"/>
      <protection hidden="1"/>
    </xf>
    <xf numFmtId="0" fontId="5" fillId="4" borderId="1" xfId="0" applyFont="1" applyFill="1" applyBorder="1" applyAlignment="1" applyProtection="1">
      <alignment horizontal="justify" vertical="top" wrapText="1"/>
      <protection hidden="1"/>
    </xf>
    <xf numFmtId="9" fontId="5" fillId="4" borderId="1" xfId="2" applyFont="1" applyFill="1" applyBorder="1" applyAlignment="1" applyProtection="1">
      <alignment wrapText="1"/>
      <protection hidden="1"/>
    </xf>
    <xf numFmtId="0" fontId="5" fillId="0" borderId="0" xfId="0" applyFont="1" applyAlignment="1" applyProtection="1">
      <alignment horizontal="justify" wrapText="1"/>
      <protection hidden="1"/>
    </xf>
    <xf numFmtId="0" fontId="5" fillId="0" borderId="0" xfId="0" applyFont="1" applyAlignment="1" applyProtection="1">
      <alignment horizontal="justify" vertical="center" wrapText="1"/>
      <protection hidden="1"/>
    </xf>
    <xf numFmtId="0" fontId="5" fillId="0" borderId="1" xfId="0" applyFont="1" applyBorder="1" applyAlignment="1" applyProtection="1">
      <alignment horizontal="justify" vertical="top" wrapText="1"/>
      <protection hidden="1"/>
    </xf>
    <xf numFmtId="0" fontId="7" fillId="0" borderId="1" xfId="0" applyFont="1" applyBorder="1" applyAlignment="1" applyProtection="1">
      <alignment horizontal="justify" vertical="top" wrapText="1"/>
      <protection hidden="1"/>
    </xf>
    <xf numFmtId="0" fontId="5" fillId="2" borderId="1" xfId="0" applyFont="1" applyFill="1" applyBorder="1" applyAlignment="1" applyProtection="1">
      <alignment horizontal="justify" wrapText="1"/>
      <protection hidden="1"/>
    </xf>
    <xf numFmtId="0" fontId="5" fillId="4" borderId="1" xfId="0" applyFont="1" applyFill="1" applyBorder="1" applyAlignment="1" applyProtection="1">
      <alignment horizontal="justify" wrapText="1"/>
      <protection hidden="1"/>
    </xf>
    <xf numFmtId="0" fontId="6" fillId="9" borderId="1" xfId="0" applyFont="1" applyFill="1" applyBorder="1" applyAlignment="1" applyProtection="1">
      <alignment horizontal="justify" vertical="center" wrapText="1"/>
      <protection hidden="1"/>
    </xf>
    <xf numFmtId="9" fontId="10" fillId="0" borderId="1" xfId="2" applyFont="1" applyBorder="1" applyAlignment="1" applyProtection="1">
      <alignment horizontal="justify" vertical="top" wrapText="1"/>
      <protection hidden="1"/>
    </xf>
    <xf numFmtId="0" fontId="6" fillId="6" borderId="1" xfId="0" applyFont="1" applyFill="1" applyBorder="1" applyAlignment="1" applyProtection="1">
      <alignment horizontal="justify" vertical="center" wrapText="1"/>
      <protection hidden="1"/>
    </xf>
    <xf numFmtId="0" fontId="6" fillId="5" borderId="1" xfId="0" applyFont="1" applyFill="1" applyBorder="1" applyAlignment="1" applyProtection="1">
      <alignment horizontal="justify" vertical="center" wrapText="1"/>
      <protection hidden="1"/>
    </xf>
    <xf numFmtId="10" fontId="6" fillId="6" borderId="1" xfId="0" applyNumberFormat="1" applyFont="1" applyFill="1" applyBorder="1" applyAlignment="1" applyProtection="1">
      <alignment horizontal="center" vertical="center" wrapText="1"/>
      <protection hidden="1"/>
    </xf>
    <xf numFmtId="10" fontId="6" fillId="2" borderId="1" xfId="2" applyNumberFormat="1" applyFont="1" applyFill="1" applyBorder="1" applyAlignment="1" applyProtection="1">
      <alignment horizontal="center" vertical="top" wrapText="1"/>
      <protection hidden="1"/>
    </xf>
    <xf numFmtId="10" fontId="16" fillId="2" borderId="1" xfId="0" applyNumberFormat="1" applyFont="1" applyFill="1" applyBorder="1" applyAlignment="1" applyProtection="1">
      <alignment horizontal="center" vertical="top" wrapText="1"/>
      <protection hidden="1"/>
    </xf>
    <xf numFmtId="10" fontId="6" fillId="4" borderId="1" xfId="0" applyNumberFormat="1" applyFont="1" applyFill="1" applyBorder="1" applyAlignment="1" applyProtection="1">
      <alignment horizontal="center" vertical="top" wrapText="1"/>
      <protection hidden="1"/>
    </xf>
    <xf numFmtId="10" fontId="7" fillId="0" borderId="1" xfId="0" applyNumberFormat="1" applyFont="1" applyBorder="1" applyAlignment="1" applyProtection="1">
      <alignment horizontal="center" vertical="top" wrapText="1"/>
      <protection hidden="1"/>
    </xf>
    <xf numFmtId="10" fontId="5" fillId="0" borderId="1" xfId="2" applyNumberFormat="1" applyFont="1" applyBorder="1" applyAlignment="1" applyProtection="1">
      <alignment horizontal="right" vertical="top" wrapText="1"/>
    </xf>
    <xf numFmtId="10" fontId="5" fillId="0" borderId="1" xfId="2" applyNumberFormat="1" applyFont="1" applyBorder="1" applyAlignment="1" applyProtection="1">
      <alignment horizontal="center" vertical="top" wrapText="1"/>
    </xf>
    <xf numFmtId="0" fontId="5" fillId="0" borderId="1" xfId="0" applyFont="1" applyBorder="1" applyAlignment="1">
      <alignment horizontal="justify" vertical="top" wrapText="1"/>
    </xf>
    <xf numFmtId="9" fontId="5" fillId="0" borderId="1" xfId="2" applyFont="1" applyBorder="1" applyAlignment="1" applyProtection="1">
      <alignment horizontal="right" vertical="top" wrapText="1"/>
    </xf>
    <xf numFmtId="9" fontId="7" fillId="0" borderId="1" xfId="0" applyNumberFormat="1" applyFont="1" applyBorder="1" applyAlignment="1">
      <alignment horizontal="center" vertical="top" wrapText="1"/>
    </xf>
    <xf numFmtId="0" fontId="7" fillId="0" borderId="1" xfId="0" applyFont="1" applyBorder="1" applyAlignment="1">
      <alignment horizontal="justify" vertical="top" wrapText="1"/>
    </xf>
    <xf numFmtId="9" fontId="7" fillId="0" borderId="1" xfId="2" applyFont="1" applyBorder="1" applyAlignment="1" applyProtection="1">
      <alignment horizontal="right" vertical="top" wrapText="1"/>
    </xf>
    <xf numFmtId="10" fontId="7" fillId="0" borderId="1" xfId="2" applyNumberFormat="1" applyFont="1" applyBorder="1" applyAlignment="1" applyProtection="1">
      <alignment horizontal="center" vertical="top" wrapText="1"/>
    </xf>
    <xf numFmtId="10" fontId="5" fillId="0" borderId="1" xfId="0" applyNumberFormat="1" applyFont="1" applyBorder="1" applyAlignment="1">
      <alignment horizontal="center" vertical="top" wrapText="1"/>
    </xf>
    <xf numFmtId="9" fontId="5" fillId="0" borderId="1" xfId="0" applyNumberFormat="1" applyFont="1" applyBorder="1" applyAlignment="1">
      <alignment horizontal="center" vertical="top" wrapText="1"/>
    </xf>
    <xf numFmtId="1" fontId="5" fillId="0" borderId="1" xfId="0" applyNumberFormat="1" applyFont="1" applyBorder="1" applyAlignment="1">
      <alignment horizontal="right" vertical="top" wrapText="1"/>
    </xf>
    <xf numFmtId="9" fontId="5" fillId="0" borderId="1" xfId="2" applyFont="1" applyBorder="1" applyAlignment="1" applyProtection="1">
      <alignment horizontal="center" vertical="top" wrapText="1"/>
    </xf>
    <xf numFmtId="0" fontId="5" fillId="0" borderId="1" xfId="0" applyFont="1" applyBorder="1" applyAlignment="1">
      <alignment horizontal="center" vertical="top" wrapText="1"/>
    </xf>
    <xf numFmtId="0" fontId="10" fillId="0" borderId="1" xfId="0" applyFont="1" applyBorder="1" applyAlignment="1">
      <alignment horizontal="justify" vertical="top" wrapText="1"/>
    </xf>
    <xf numFmtId="164" fontId="5" fillId="0" borderId="1" xfId="0" applyNumberFormat="1" applyFont="1" applyBorder="1" applyAlignment="1" applyProtection="1">
      <alignment horizontal="right" vertical="top" wrapText="1"/>
      <protection hidden="1"/>
    </xf>
    <xf numFmtId="10" fontId="7" fillId="0" borderId="1" xfId="2" applyNumberFormat="1" applyFont="1" applyBorder="1" applyAlignment="1" applyProtection="1">
      <alignment horizontal="right" vertical="top" wrapText="1"/>
    </xf>
    <xf numFmtId="0" fontId="0" fillId="0" borderId="1" xfId="0" applyBorder="1" applyAlignment="1">
      <alignment vertical="top" wrapText="1"/>
    </xf>
    <xf numFmtId="10" fontId="10" fillId="0" borderId="1" xfId="0" applyNumberFormat="1" applyFont="1" applyBorder="1" applyAlignment="1" applyProtection="1">
      <alignment horizontal="left" vertical="top" wrapText="1"/>
      <protection hidden="1"/>
    </xf>
    <xf numFmtId="0" fontId="17" fillId="0" borderId="1" xfId="0" applyFont="1" applyBorder="1" applyAlignment="1">
      <alignment horizontal="justify" vertical="top" wrapText="1"/>
    </xf>
    <xf numFmtId="9" fontId="10" fillId="0" borderId="1" xfId="0" applyNumberFormat="1" applyFont="1" applyBorder="1" applyAlignment="1" applyProtection="1">
      <alignment horizontal="justify" vertical="top" wrapText="1"/>
      <protection hidden="1"/>
    </xf>
    <xf numFmtId="10" fontId="5" fillId="4" borderId="1" xfId="0" applyNumberFormat="1" applyFont="1" applyFill="1" applyBorder="1" applyAlignment="1" applyProtection="1">
      <alignment wrapText="1"/>
      <protection hidden="1"/>
    </xf>
    <xf numFmtId="10" fontId="5" fillId="4" borderId="1" xfId="2" applyNumberFormat="1" applyFont="1" applyFill="1" applyBorder="1" applyAlignment="1" applyProtection="1">
      <alignment horizontal="center" vertical="top" wrapText="1"/>
      <protection hidden="1"/>
    </xf>
    <xf numFmtId="0" fontId="6" fillId="0" borderId="0" xfId="0" applyFont="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left" vertical="top" wrapText="1"/>
      <protection hidden="1"/>
    </xf>
    <xf numFmtId="9" fontId="7" fillId="0" borderId="1" xfId="2" applyFont="1" applyBorder="1" applyAlignment="1" applyProtection="1">
      <alignment horizontal="center" vertical="top" wrapText="1"/>
    </xf>
    <xf numFmtId="1" fontId="5" fillId="0" borderId="1" xfId="0" applyNumberFormat="1" applyFont="1" applyBorder="1" applyAlignment="1">
      <alignment horizontal="center" vertical="top" wrapText="1"/>
    </xf>
    <xf numFmtId="41" fontId="5" fillId="0" borderId="1" xfId="0" applyNumberFormat="1" applyFont="1" applyBorder="1" applyAlignment="1" applyProtection="1">
      <alignment horizontal="center" vertical="top" wrapText="1"/>
      <protection hidden="1"/>
    </xf>
    <xf numFmtId="10" fontId="10" fillId="0" borderId="1" xfId="2" applyNumberFormat="1" applyFont="1" applyBorder="1" applyAlignment="1" applyProtection="1">
      <alignment horizontal="center" vertical="top" wrapText="1"/>
    </xf>
    <xf numFmtId="0" fontId="8" fillId="2" borderId="1" xfId="0" applyFont="1" applyFill="1" applyBorder="1" applyAlignment="1" applyProtection="1">
      <alignment vertical="top" wrapText="1"/>
      <protection hidden="1"/>
    </xf>
    <xf numFmtId="0" fontId="9" fillId="2" borderId="1" xfId="0" applyFont="1" applyFill="1" applyBorder="1" applyAlignment="1" applyProtection="1">
      <alignment vertical="top"/>
      <protection hidden="1"/>
    </xf>
    <xf numFmtId="9" fontId="9" fillId="2" borderId="1" xfId="2" applyFont="1" applyFill="1" applyBorder="1" applyAlignment="1" applyProtection="1">
      <alignment vertical="top" wrapText="1"/>
      <protection hidden="1"/>
    </xf>
    <xf numFmtId="9" fontId="6" fillId="2" borderId="1" xfId="2" applyFont="1" applyFill="1" applyBorder="1" applyAlignment="1" applyProtection="1">
      <alignment vertical="top" wrapText="1"/>
      <protection hidden="1"/>
    </xf>
    <xf numFmtId="0" fontId="5" fillId="2" borderId="1" xfId="0" applyFont="1" applyFill="1" applyBorder="1" applyAlignment="1" applyProtection="1">
      <alignment vertical="top" wrapText="1"/>
      <protection hidden="1"/>
    </xf>
    <xf numFmtId="0" fontId="8" fillId="0" borderId="0" xfId="0" applyFont="1" applyAlignment="1" applyProtection="1">
      <alignment vertical="top" wrapText="1"/>
      <protection hidden="1"/>
    </xf>
    <xf numFmtId="0" fontId="10" fillId="0" borderId="0" xfId="0" applyFont="1" applyAlignment="1" applyProtection="1">
      <alignment vertical="top" wrapText="1"/>
      <protection hidden="1"/>
    </xf>
    <xf numFmtId="9" fontId="5" fillId="0" borderId="1" xfId="2" applyFont="1" applyFill="1" applyBorder="1" applyAlignment="1" applyProtection="1">
      <alignment horizontal="center" vertical="top" wrapText="1"/>
    </xf>
    <xf numFmtId="10" fontId="5" fillId="0" borderId="1" xfId="2" applyNumberFormat="1" applyFont="1" applyFill="1" applyBorder="1" applyAlignment="1" applyProtection="1">
      <alignment horizontal="center" vertical="top" wrapText="1"/>
    </xf>
    <xf numFmtId="164" fontId="5" fillId="0" borderId="1" xfId="2" applyNumberFormat="1" applyFont="1" applyFill="1" applyBorder="1" applyAlignment="1" applyProtection="1">
      <alignment horizontal="center" vertical="top" wrapText="1"/>
    </xf>
    <xf numFmtId="0" fontId="6" fillId="2" borderId="1"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left" vertical="top" wrapText="1"/>
      <protection hidden="1"/>
    </xf>
    <xf numFmtId="0" fontId="6" fillId="0" borderId="2"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5" fillId="0" borderId="1" xfId="0" applyFont="1" applyBorder="1" applyAlignment="1" applyProtection="1">
      <alignment horizontal="left" vertical="center" wrapText="1"/>
      <protection hidden="1"/>
    </xf>
    <xf numFmtId="0" fontId="5" fillId="0" borderId="1" xfId="0" applyFont="1" applyBorder="1" applyAlignment="1" applyProtection="1">
      <alignment horizontal="justify" vertical="center" wrapText="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justify" vertical="center" wrapText="1"/>
      <protection hidden="1"/>
    </xf>
    <xf numFmtId="0" fontId="5" fillId="0" borderId="9" xfId="0" applyFont="1" applyBorder="1" applyAlignment="1" applyProtection="1">
      <alignment horizontal="justify" vertical="center" wrapText="1"/>
      <protection hidden="1"/>
    </xf>
    <xf numFmtId="0" fontId="5" fillId="0" borderId="10" xfId="0" applyFont="1" applyBorder="1" applyAlignment="1" applyProtection="1">
      <alignment horizontal="justify" vertical="center" wrapText="1"/>
      <protection hidden="1"/>
    </xf>
    <xf numFmtId="0" fontId="5" fillId="0" borderId="11" xfId="0" applyFont="1" applyBorder="1" applyAlignment="1" applyProtection="1">
      <alignment horizontal="justify" vertical="center" wrapText="1"/>
      <protection hidden="1"/>
    </xf>
    <xf numFmtId="0" fontId="5" fillId="0" borderId="12" xfId="0" applyFont="1" applyBorder="1" applyAlignment="1" applyProtection="1">
      <alignment horizontal="justify" vertical="center" wrapText="1"/>
      <protection hidden="1"/>
    </xf>
    <xf numFmtId="0" fontId="5" fillId="0" borderId="13" xfId="0" applyFont="1" applyBorder="1" applyAlignment="1" applyProtection="1">
      <alignment horizontal="justify" vertical="center" wrapText="1"/>
      <protection hidden="1"/>
    </xf>
    <xf numFmtId="0" fontId="6" fillId="5" borderId="3" xfId="0" applyFont="1" applyFill="1" applyBorder="1" applyAlignment="1" applyProtection="1">
      <alignment horizontal="center" vertical="center" wrapText="1"/>
      <protection hidden="1"/>
    </xf>
    <xf numFmtId="0" fontId="6" fillId="5" borderId="4" xfId="0" applyFont="1" applyFill="1" applyBorder="1" applyAlignment="1" applyProtection="1">
      <alignment horizontal="center" vertical="center" wrapText="1"/>
      <protection hidden="1"/>
    </xf>
    <xf numFmtId="0" fontId="6" fillId="5" borderId="5" xfId="0" applyFont="1" applyFill="1" applyBorder="1" applyAlignment="1" applyProtection="1">
      <alignment horizontal="justify" vertical="center" wrapText="1"/>
      <protection hidden="1"/>
    </xf>
    <xf numFmtId="0" fontId="6" fillId="9"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justify" vertical="center" wrapText="1"/>
      <protection hidden="1"/>
    </xf>
    <xf numFmtId="0" fontId="6" fillId="2" borderId="1" xfId="0" applyFont="1" applyFill="1" applyBorder="1" applyAlignment="1" applyProtection="1">
      <alignment horizontal="center" wrapText="1"/>
      <protection hidden="1"/>
    </xf>
    <xf numFmtId="0" fontId="5" fillId="0" borderId="1" xfId="0" applyFont="1" applyBorder="1" applyAlignment="1" applyProtection="1">
      <alignment horizontal="center" wrapText="1"/>
      <protection hidden="1"/>
    </xf>
    <xf numFmtId="0" fontId="6" fillId="4" borderId="1"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justify" vertical="center" wrapText="1"/>
      <protection hidden="1"/>
    </xf>
    <xf numFmtId="0" fontId="6" fillId="7" borderId="1"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54428</xdr:colOff>
      <xdr:row>0</xdr:row>
      <xdr:rowOff>100693</xdr:rowOff>
    </xdr:from>
    <xdr:to>
      <xdr:col>2</xdr:col>
      <xdr:colOff>423049</xdr:colOff>
      <xdr:row>0</xdr:row>
      <xdr:rowOff>911679</xdr:rowOff>
    </xdr:to>
    <xdr:pic>
      <xdr:nvPicPr>
        <xdr:cNvPr id="1028" name="Imagen 1">
          <a:extLst>
            <a:ext uri="{FF2B5EF4-FFF2-40B4-BE49-F238E27FC236}">
              <a16:creationId xmlns:a16="http://schemas.microsoft.com/office/drawing/2014/main" id="{34A31A3D-2D60-4FF3-8592-63E6F88AFB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8" y="100693"/>
          <a:ext cx="2545764" cy="8109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hapinero.gov.co/tabla_archivos/107-registro-publicacion-chapineroP&#225;gina%20web%20de%20la%20alcald&#237;a%20local%20con%20la%20informaci&#243;n%20actualizada" TargetMode="External"/><Relationship Id="rId1" Type="http://schemas.openxmlformats.org/officeDocument/2006/relationships/hyperlink" Target="http://www.chapinero.gov.co/tabla_archivos/107-registro-publicacion-chapiner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41"/>
  <sheetViews>
    <sheetView showGridLines="0" tabSelected="1" topLeftCell="AG9" zoomScale="80" zoomScaleNormal="80" workbookViewId="0">
      <selection activeCell="AK13" sqref="AK13:AS25"/>
    </sheetView>
  </sheetViews>
  <sheetFormatPr baseColWidth="10" defaultColWidth="10.85546875" defaultRowHeight="15" zeroHeight="1" x14ac:dyDescent="0.25"/>
  <cols>
    <col min="1" max="1" width="7.140625" style="1" customWidth="1"/>
    <col min="2" max="2" width="25.5703125" style="1" customWidth="1"/>
    <col min="3" max="3" width="13.85546875" style="1" customWidth="1"/>
    <col min="4" max="4" width="40" style="1" customWidth="1"/>
    <col min="5" max="5" width="15.5703125" style="1" customWidth="1"/>
    <col min="6" max="6" width="14.140625" style="1" customWidth="1"/>
    <col min="7" max="7" width="15.85546875" style="1" customWidth="1"/>
    <col min="8" max="8" width="28.7109375" style="1" customWidth="1"/>
    <col min="9" max="9" width="8.140625" style="1" customWidth="1"/>
    <col min="10" max="10" width="21.85546875" style="1" customWidth="1"/>
    <col min="11" max="11" width="15.85546875" style="1" customWidth="1"/>
    <col min="12" max="13" width="7.28515625" style="1" customWidth="1"/>
    <col min="14" max="14" width="13.85546875" style="1" customWidth="1"/>
    <col min="15" max="15" width="7.28515625" style="1" customWidth="1"/>
    <col min="16" max="16" width="17.42578125" style="1" customWidth="1"/>
    <col min="17" max="21" width="17.85546875" style="1" customWidth="1"/>
    <col min="22" max="23" width="23.7109375" style="30" customWidth="1"/>
    <col min="24" max="24" width="16.5703125" style="30" customWidth="1"/>
    <col min="25" max="25" width="55.28515625" style="34" customWidth="1"/>
    <col min="26" max="26" width="23.7109375" style="34" customWidth="1"/>
    <col min="27" max="27" width="15.7109375" style="1" bestFit="1" customWidth="1"/>
    <col min="28" max="28" width="17.7109375" style="1" bestFit="1" customWidth="1"/>
    <col min="29" max="29" width="16.5703125" style="1" customWidth="1"/>
    <col min="30" max="30" width="68" style="64" customWidth="1"/>
    <col min="31" max="31" width="35.7109375" style="64" customWidth="1"/>
    <col min="32" max="32" width="18.85546875" style="1" customWidth="1"/>
    <col min="33" max="34" width="16.5703125" style="1" customWidth="1"/>
    <col min="35" max="35" width="67.42578125" style="1" customWidth="1"/>
    <col min="36" max="36" width="24.42578125" style="1" customWidth="1"/>
    <col min="37" max="37" width="17.140625" style="30" customWidth="1"/>
    <col min="38" max="38" width="12.85546875" style="30" customWidth="1"/>
    <col min="39" max="39" width="16.5703125" style="30" customWidth="1"/>
    <col min="40" max="40" width="36.7109375" style="1" customWidth="1"/>
    <col min="41" max="41" width="26.5703125" style="1" customWidth="1"/>
    <col min="42" max="42" width="15.85546875" style="30" customWidth="1"/>
    <col min="43" max="43" width="13.28515625" style="30" customWidth="1"/>
    <col min="44" max="44" width="21.5703125" style="30" customWidth="1"/>
    <col min="45" max="45" width="48.42578125" style="64" customWidth="1"/>
    <col min="46" max="16384" width="10.85546875" style="1"/>
  </cols>
  <sheetData>
    <row r="1" spans="1:45" ht="83.25" customHeight="1" x14ac:dyDescent="0.25">
      <c r="A1" s="119" t="s">
        <v>0</v>
      </c>
      <c r="B1" s="120"/>
      <c r="C1" s="120"/>
      <c r="D1" s="120"/>
      <c r="E1" s="120"/>
      <c r="F1" s="120"/>
      <c r="G1" s="120"/>
      <c r="H1" s="120"/>
      <c r="I1" s="120"/>
      <c r="J1" s="120"/>
      <c r="K1" s="120"/>
      <c r="L1" s="121" t="s">
        <v>1</v>
      </c>
      <c r="M1" s="121"/>
      <c r="N1" s="121"/>
      <c r="O1" s="121"/>
      <c r="P1" s="121"/>
    </row>
    <row r="2" spans="1:45" s="2" customFormat="1" ht="23.45" customHeight="1" x14ac:dyDescent="0.25">
      <c r="A2" s="122" t="s">
        <v>2</v>
      </c>
      <c r="B2" s="123"/>
      <c r="C2" s="123"/>
      <c r="D2" s="123"/>
      <c r="E2" s="123"/>
      <c r="F2" s="123"/>
      <c r="G2" s="123"/>
      <c r="H2" s="123"/>
      <c r="I2" s="123"/>
      <c r="J2" s="123"/>
      <c r="K2" s="123"/>
      <c r="L2" s="123"/>
      <c r="M2" s="123"/>
      <c r="N2" s="123"/>
      <c r="O2" s="123"/>
      <c r="P2" s="123"/>
      <c r="V2" s="30"/>
      <c r="W2" s="30"/>
      <c r="X2" s="30"/>
      <c r="Y2" s="34"/>
      <c r="Z2" s="34"/>
      <c r="AD2" s="65"/>
      <c r="AE2" s="65"/>
      <c r="AK2" s="30"/>
      <c r="AL2" s="30"/>
      <c r="AM2" s="30"/>
      <c r="AP2" s="30"/>
      <c r="AQ2" s="30"/>
      <c r="AR2" s="30"/>
      <c r="AS2" s="65"/>
    </row>
    <row r="3" spans="1:45" x14ac:dyDescent="0.25"/>
    <row r="4" spans="1:45" ht="29.1" customHeight="1" x14ac:dyDescent="0.25">
      <c r="A4" s="118" t="s">
        <v>3</v>
      </c>
      <c r="B4" s="118"/>
      <c r="C4" s="124" t="s">
        <v>4</v>
      </c>
      <c r="D4" s="124"/>
      <c r="F4" s="118" t="s">
        <v>5</v>
      </c>
      <c r="G4" s="118"/>
      <c r="H4" s="118"/>
      <c r="I4" s="118"/>
      <c r="J4" s="118"/>
      <c r="K4" s="118"/>
    </row>
    <row r="5" spans="1:45" x14ac:dyDescent="0.25">
      <c r="A5" s="118"/>
      <c r="B5" s="118"/>
      <c r="C5" s="124"/>
      <c r="D5" s="124"/>
      <c r="F5" s="3" t="s">
        <v>6</v>
      </c>
      <c r="G5" s="3" t="s">
        <v>7</v>
      </c>
      <c r="H5" s="139" t="s">
        <v>8</v>
      </c>
      <c r="I5" s="139"/>
      <c r="J5" s="139"/>
      <c r="K5" s="139"/>
    </row>
    <row r="6" spans="1:45" x14ac:dyDescent="0.25">
      <c r="A6" s="118"/>
      <c r="B6" s="118"/>
      <c r="C6" s="124"/>
      <c r="D6" s="124"/>
      <c r="F6" s="44">
        <v>1</v>
      </c>
      <c r="G6" s="44" t="s">
        <v>9</v>
      </c>
      <c r="H6" s="140" t="s">
        <v>10</v>
      </c>
      <c r="I6" s="140"/>
      <c r="J6" s="140"/>
      <c r="K6" s="140"/>
    </row>
    <row r="7" spans="1:45" ht="130.5" customHeight="1" x14ac:dyDescent="0.25">
      <c r="A7" s="118"/>
      <c r="B7" s="118"/>
      <c r="C7" s="124"/>
      <c r="D7" s="124"/>
      <c r="F7" s="126">
        <v>2</v>
      </c>
      <c r="G7" s="126" t="s">
        <v>11</v>
      </c>
      <c r="H7" s="128" t="s">
        <v>12</v>
      </c>
      <c r="I7" s="129"/>
      <c r="J7" s="129"/>
      <c r="K7" s="130"/>
    </row>
    <row r="8" spans="1:45" ht="32.25" customHeight="1" x14ac:dyDescent="0.25">
      <c r="A8" s="118"/>
      <c r="B8" s="118"/>
      <c r="C8" s="124"/>
      <c r="D8" s="124"/>
      <c r="F8" s="127"/>
      <c r="G8" s="127"/>
      <c r="H8" s="131"/>
      <c r="I8" s="132"/>
      <c r="J8" s="132"/>
      <c r="K8" s="133"/>
    </row>
    <row r="9" spans="1:45" ht="64.5" customHeight="1" x14ac:dyDescent="0.25">
      <c r="A9" s="101"/>
      <c r="B9" s="101"/>
      <c r="C9" s="29"/>
      <c r="D9" s="29"/>
      <c r="F9" s="44">
        <v>3</v>
      </c>
      <c r="G9" s="44" t="s">
        <v>13</v>
      </c>
      <c r="H9" s="125" t="s">
        <v>14</v>
      </c>
      <c r="I9" s="125"/>
      <c r="J9" s="125"/>
      <c r="K9" s="125"/>
    </row>
    <row r="10" spans="1:45" ht="64.5" customHeight="1" x14ac:dyDescent="0.25">
      <c r="A10" s="101"/>
      <c r="B10" s="101"/>
      <c r="C10" s="29"/>
      <c r="D10" s="29"/>
      <c r="F10" s="44">
        <v>4</v>
      </c>
      <c r="G10" s="44" t="s">
        <v>15</v>
      </c>
      <c r="H10" s="125" t="s">
        <v>16</v>
      </c>
      <c r="I10" s="125"/>
      <c r="J10" s="125"/>
      <c r="K10" s="125"/>
    </row>
    <row r="11" spans="1:45" ht="64.5" customHeight="1" x14ac:dyDescent="0.25">
      <c r="A11" s="101"/>
      <c r="B11" s="101"/>
      <c r="C11" s="29"/>
      <c r="D11" s="29"/>
      <c r="F11" s="44">
        <v>5</v>
      </c>
      <c r="G11" s="44" t="s">
        <v>17</v>
      </c>
      <c r="H11" s="125" t="s">
        <v>18</v>
      </c>
      <c r="I11" s="125"/>
      <c r="J11" s="125"/>
      <c r="K11" s="125"/>
    </row>
    <row r="12" spans="1:45" x14ac:dyDescent="0.25"/>
    <row r="13" spans="1:45" ht="14.45" customHeight="1" x14ac:dyDescent="0.25">
      <c r="A13" s="118" t="s">
        <v>19</v>
      </c>
      <c r="B13" s="118"/>
      <c r="C13" s="118" t="s">
        <v>20</v>
      </c>
      <c r="D13" s="118" t="s">
        <v>21</v>
      </c>
      <c r="E13" s="118"/>
      <c r="F13" s="118"/>
      <c r="G13" s="118"/>
      <c r="H13" s="118"/>
      <c r="I13" s="118"/>
      <c r="J13" s="118"/>
      <c r="K13" s="118"/>
      <c r="L13" s="118"/>
      <c r="M13" s="118"/>
      <c r="N13" s="118"/>
      <c r="O13" s="118"/>
      <c r="P13" s="118"/>
      <c r="Q13" s="141" t="s">
        <v>22</v>
      </c>
      <c r="R13" s="141"/>
      <c r="S13" s="141"/>
      <c r="T13" s="141"/>
      <c r="U13" s="141"/>
      <c r="V13" s="137" t="s">
        <v>23</v>
      </c>
      <c r="W13" s="137"/>
      <c r="X13" s="137"/>
      <c r="Y13" s="138"/>
      <c r="Z13" s="138"/>
      <c r="AA13" s="142" t="s">
        <v>23</v>
      </c>
      <c r="AB13" s="142"/>
      <c r="AC13" s="142"/>
      <c r="AD13" s="142"/>
      <c r="AE13" s="143"/>
      <c r="AF13" s="144" t="s">
        <v>23</v>
      </c>
      <c r="AG13" s="144"/>
      <c r="AH13" s="144"/>
      <c r="AI13" s="144"/>
      <c r="AJ13" s="144"/>
      <c r="AK13" s="145" t="s">
        <v>23</v>
      </c>
      <c r="AL13" s="145"/>
      <c r="AM13" s="145"/>
      <c r="AN13" s="145"/>
      <c r="AO13" s="145"/>
      <c r="AP13" s="134" t="s">
        <v>24</v>
      </c>
      <c r="AQ13" s="135"/>
      <c r="AR13" s="135"/>
      <c r="AS13" s="136"/>
    </row>
    <row r="14" spans="1:45" ht="14.45" customHeight="1" x14ac:dyDescent="0.25">
      <c r="A14" s="118"/>
      <c r="B14" s="118"/>
      <c r="C14" s="118"/>
      <c r="D14" s="118"/>
      <c r="E14" s="118"/>
      <c r="F14" s="118"/>
      <c r="G14" s="118"/>
      <c r="H14" s="118"/>
      <c r="I14" s="118"/>
      <c r="J14" s="118"/>
      <c r="K14" s="118"/>
      <c r="L14" s="118"/>
      <c r="M14" s="118"/>
      <c r="N14" s="118"/>
      <c r="O14" s="118"/>
      <c r="P14" s="118"/>
      <c r="Q14" s="141"/>
      <c r="R14" s="141"/>
      <c r="S14" s="141"/>
      <c r="T14" s="141"/>
      <c r="U14" s="141"/>
      <c r="V14" s="137" t="s">
        <v>25</v>
      </c>
      <c r="W14" s="137"/>
      <c r="X14" s="137"/>
      <c r="Y14" s="138"/>
      <c r="Z14" s="138"/>
      <c r="AA14" s="142" t="s">
        <v>26</v>
      </c>
      <c r="AB14" s="142"/>
      <c r="AC14" s="142"/>
      <c r="AD14" s="142"/>
      <c r="AE14" s="143"/>
      <c r="AF14" s="144" t="s">
        <v>27</v>
      </c>
      <c r="AG14" s="144"/>
      <c r="AH14" s="144"/>
      <c r="AI14" s="144"/>
      <c r="AJ14" s="144"/>
      <c r="AK14" s="145" t="s">
        <v>28</v>
      </c>
      <c r="AL14" s="145"/>
      <c r="AM14" s="145"/>
      <c r="AN14" s="145"/>
      <c r="AO14" s="145"/>
      <c r="AP14" s="134" t="s">
        <v>29</v>
      </c>
      <c r="AQ14" s="135"/>
      <c r="AR14" s="135"/>
      <c r="AS14" s="136"/>
    </row>
    <row r="15" spans="1:45" ht="60" x14ac:dyDescent="0.25">
      <c r="A15" s="43" t="s">
        <v>30</v>
      </c>
      <c r="B15" s="43" t="s">
        <v>31</v>
      </c>
      <c r="C15" s="118"/>
      <c r="D15" s="43" t="s">
        <v>32</v>
      </c>
      <c r="E15" s="43" t="s">
        <v>33</v>
      </c>
      <c r="F15" s="43" t="s">
        <v>34</v>
      </c>
      <c r="G15" s="43" t="s">
        <v>35</v>
      </c>
      <c r="H15" s="43" t="s">
        <v>36</v>
      </c>
      <c r="I15" s="43" t="s">
        <v>37</v>
      </c>
      <c r="J15" s="43" t="s">
        <v>38</v>
      </c>
      <c r="K15" s="43" t="s">
        <v>39</v>
      </c>
      <c r="L15" s="43" t="s">
        <v>40</v>
      </c>
      <c r="M15" s="43" t="s">
        <v>41</v>
      </c>
      <c r="N15" s="43" t="s">
        <v>42</v>
      </c>
      <c r="O15" s="43" t="s">
        <v>43</v>
      </c>
      <c r="P15" s="43" t="s">
        <v>44</v>
      </c>
      <c r="Q15" s="46" t="s">
        <v>45</v>
      </c>
      <c r="R15" s="46" t="s">
        <v>46</v>
      </c>
      <c r="S15" s="46" t="s">
        <v>47</v>
      </c>
      <c r="T15" s="46" t="s">
        <v>48</v>
      </c>
      <c r="U15" s="46" t="s">
        <v>49</v>
      </c>
      <c r="V15" s="45" t="s">
        <v>50</v>
      </c>
      <c r="W15" s="45" t="s">
        <v>51</v>
      </c>
      <c r="X15" s="45" t="s">
        <v>52</v>
      </c>
      <c r="Y15" s="70" t="s">
        <v>53</v>
      </c>
      <c r="Z15" s="70" t="s">
        <v>54</v>
      </c>
      <c r="AA15" s="47" t="s">
        <v>50</v>
      </c>
      <c r="AB15" s="47" t="s">
        <v>51</v>
      </c>
      <c r="AC15" s="74" t="s">
        <v>52</v>
      </c>
      <c r="AD15" s="72" t="s">
        <v>53</v>
      </c>
      <c r="AE15" s="72" t="s">
        <v>54</v>
      </c>
      <c r="AF15" s="48" t="s">
        <v>50</v>
      </c>
      <c r="AG15" s="48" t="s">
        <v>51</v>
      </c>
      <c r="AH15" s="48" t="s">
        <v>52</v>
      </c>
      <c r="AI15" s="48" t="s">
        <v>53</v>
      </c>
      <c r="AJ15" s="48" t="s">
        <v>54</v>
      </c>
      <c r="AK15" s="102" t="s">
        <v>50</v>
      </c>
      <c r="AL15" s="102" t="s">
        <v>51</v>
      </c>
      <c r="AM15" s="102" t="s">
        <v>52</v>
      </c>
      <c r="AN15" s="102" t="s">
        <v>53</v>
      </c>
      <c r="AO15" s="102" t="s">
        <v>54</v>
      </c>
      <c r="AP15" s="28" t="s">
        <v>50</v>
      </c>
      <c r="AQ15" s="28" t="s">
        <v>51</v>
      </c>
      <c r="AR15" s="28" t="s">
        <v>52</v>
      </c>
      <c r="AS15" s="73" t="s">
        <v>55</v>
      </c>
    </row>
    <row r="16" spans="1:45" s="29" customFormat="1" ht="240" hidden="1" x14ac:dyDescent="0.25">
      <c r="A16" s="103">
        <v>4</v>
      </c>
      <c r="B16" s="103" t="s">
        <v>56</v>
      </c>
      <c r="C16" s="103" t="s">
        <v>57</v>
      </c>
      <c r="D16" s="103" t="s">
        <v>58</v>
      </c>
      <c r="E16" s="4">
        <f t="shared" ref="E16:E33" si="0">+(5.55555555555556%*80%)/100%</f>
        <v>4.4444444444444481E-2</v>
      </c>
      <c r="F16" s="103" t="s">
        <v>59</v>
      </c>
      <c r="G16" s="103" t="s">
        <v>60</v>
      </c>
      <c r="H16" s="103" t="s">
        <v>61</v>
      </c>
      <c r="I16" s="5">
        <v>6.6000000000000003E-2</v>
      </c>
      <c r="J16" s="103" t="s">
        <v>62</v>
      </c>
      <c r="K16" s="103" t="s">
        <v>63</v>
      </c>
      <c r="L16" s="6">
        <v>0</v>
      </c>
      <c r="M16" s="6">
        <v>0.02</v>
      </c>
      <c r="N16" s="6">
        <v>0.06</v>
      </c>
      <c r="O16" s="6">
        <v>0.1</v>
      </c>
      <c r="P16" s="6">
        <v>0.1</v>
      </c>
      <c r="Q16" s="103" t="s">
        <v>64</v>
      </c>
      <c r="R16" s="103" t="s">
        <v>65</v>
      </c>
      <c r="S16" s="103" t="s">
        <v>66</v>
      </c>
      <c r="T16" s="103" t="s">
        <v>67</v>
      </c>
      <c r="U16" s="103" t="s">
        <v>68</v>
      </c>
      <c r="V16" s="31" t="s">
        <v>69</v>
      </c>
      <c r="W16" s="31" t="s">
        <v>69</v>
      </c>
      <c r="X16" s="31" t="s">
        <v>69</v>
      </c>
      <c r="Y16" s="35" t="s">
        <v>70</v>
      </c>
      <c r="Z16" s="35" t="s">
        <v>69</v>
      </c>
      <c r="AA16" s="40">
        <v>6.0000000000000001E-3</v>
      </c>
      <c r="AB16" s="79">
        <v>6.0000000000000001E-3</v>
      </c>
      <c r="AC16" s="80">
        <f>IF(AB16/AA16&gt;100%,100%,AB16/AA16)</f>
        <v>1</v>
      </c>
      <c r="AD16" s="81" t="s">
        <v>71</v>
      </c>
      <c r="AE16" s="81" t="s">
        <v>72</v>
      </c>
      <c r="AF16" s="93">
        <v>1.9E-2</v>
      </c>
      <c r="AG16" s="93">
        <v>1.9E-2</v>
      </c>
      <c r="AH16" s="80">
        <f>IF(AG16/AF16&gt;100%,100%,AG16/AF16)</f>
        <v>1</v>
      </c>
      <c r="AI16" s="103" t="s">
        <v>73</v>
      </c>
      <c r="AJ16" s="103" t="s">
        <v>74</v>
      </c>
      <c r="AK16" s="38">
        <v>6.08E-2</v>
      </c>
      <c r="AL16" s="80">
        <v>6.08E-2</v>
      </c>
      <c r="AM16" s="80">
        <f>IF(AL16/AK16&gt;100%,100%,AL16/AK16)</f>
        <v>1</v>
      </c>
      <c r="AN16" s="103" t="s">
        <v>75</v>
      </c>
      <c r="AO16" s="103" t="s">
        <v>76</v>
      </c>
      <c r="AP16" s="31">
        <f>P16</f>
        <v>0.1</v>
      </c>
      <c r="AQ16" s="38">
        <v>9.0700000000000003E-2</v>
      </c>
      <c r="AR16" s="80">
        <f>IF(AQ16/AP16&gt;100%,100%,AQ16/AP16)</f>
        <v>0.90700000000000003</v>
      </c>
      <c r="AS16" s="103" t="s">
        <v>75</v>
      </c>
    </row>
    <row r="17" spans="1:45" s="29" customFormat="1" ht="192.75" hidden="1" customHeight="1" x14ac:dyDescent="0.25">
      <c r="A17" s="103">
        <v>4</v>
      </c>
      <c r="B17" s="103" t="s">
        <v>56</v>
      </c>
      <c r="C17" s="103" t="s">
        <v>57</v>
      </c>
      <c r="D17" s="103" t="s">
        <v>77</v>
      </c>
      <c r="E17" s="4">
        <f t="shared" si="0"/>
        <v>4.4444444444444481E-2</v>
      </c>
      <c r="F17" s="103" t="s">
        <v>59</v>
      </c>
      <c r="G17" s="103" t="s">
        <v>78</v>
      </c>
      <c r="H17" s="103" t="s">
        <v>79</v>
      </c>
      <c r="I17" s="103" t="s">
        <v>80</v>
      </c>
      <c r="J17" s="103" t="s">
        <v>81</v>
      </c>
      <c r="K17" s="103" t="s">
        <v>63</v>
      </c>
      <c r="L17" s="6">
        <v>0</v>
      </c>
      <c r="M17" s="6">
        <v>0</v>
      </c>
      <c r="N17" s="6">
        <v>0</v>
      </c>
      <c r="O17" s="6">
        <v>0.15</v>
      </c>
      <c r="P17" s="6">
        <v>0.15</v>
      </c>
      <c r="Q17" s="103" t="s">
        <v>64</v>
      </c>
      <c r="R17" s="103" t="s">
        <v>82</v>
      </c>
      <c r="S17" s="103" t="s">
        <v>83</v>
      </c>
      <c r="T17" s="103" t="s">
        <v>67</v>
      </c>
      <c r="U17" s="103" t="s">
        <v>84</v>
      </c>
      <c r="V17" s="31" t="s">
        <v>69</v>
      </c>
      <c r="W17" s="31" t="s">
        <v>69</v>
      </c>
      <c r="X17" s="31" t="s">
        <v>69</v>
      </c>
      <c r="Y17" s="35" t="s">
        <v>70</v>
      </c>
      <c r="Z17" s="35" t="s">
        <v>69</v>
      </c>
      <c r="AA17" s="25" t="s">
        <v>69</v>
      </c>
      <c r="AB17" s="25" t="s">
        <v>69</v>
      </c>
      <c r="AC17" s="40" t="s">
        <v>69</v>
      </c>
      <c r="AD17" s="66" t="s">
        <v>85</v>
      </c>
      <c r="AE17" s="66" t="s">
        <v>69</v>
      </c>
      <c r="AF17" s="25" t="s">
        <v>69</v>
      </c>
      <c r="AG17" s="25" t="s">
        <v>69</v>
      </c>
      <c r="AH17" s="40" t="s">
        <v>69</v>
      </c>
      <c r="AI17" s="66" t="s">
        <v>86</v>
      </c>
      <c r="AJ17" s="66" t="s">
        <v>69</v>
      </c>
      <c r="AK17" s="31">
        <f t="shared" ref="AK17:AK38" si="1">O17</f>
        <v>0.15</v>
      </c>
      <c r="AL17" s="38">
        <v>1.6845000000000001</v>
      </c>
      <c r="AM17" s="80">
        <f t="shared" ref="AM17:AM33" si="2">IF(AL17/AK17&gt;100%,100%,AL17/AK17)</f>
        <v>1</v>
      </c>
      <c r="AN17" s="103" t="s">
        <v>87</v>
      </c>
      <c r="AO17" s="103" t="s">
        <v>88</v>
      </c>
      <c r="AP17" s="31">
        <f t="shared" ref="AP17:AP39" si="3">P17</f>
        <v>0.15</v>
      </c>
      <c r="AQ17" s="38">
        <v>1.6845000000000001</v>
      </c>
      <c r="AR17" s="80">
        <f t="shared" ref="AR17:AR33" si="4">IF(AQ17/AP17&gt;100%,100%,AQ17/AP17)</f>
        <v>1</v>
      </c>
      <c r="AS17" s="103" t="s">
        <v>87</v>
      </c>
    </row>
    <row r="18" spans="1:45" s="53" customFormat="1" ht="240.75" hidden="1" customHeight="1" x14ac:dyDescent="0.25">
      <c r="A18" s="8">
        <v>4</v>
      </c>
      <c r="B18" s="8" t="s">
        <v>56</v>
      </c>
      <c r="C18" s="8" t="s">
        <v>57</v>
      </c>
      <c r="D18" s="8" t="s">
        <v>89</v>
      </c>
      <c r="E18" s="49">
        <f t="shared" si="0"/>
        <v>4.4444444444444481E-2</v>
      </c>
      <c r="F18" s="8" t="s">
        <v>90</v>
      </c>
      <c r="G18" s="8" t="s">
        <v>91</v>
      </c>
      <c r="H18" s="8" t="s">
        <v>92</v>
      </c>
      <c r="I18" s="8" t="s">
        <v>80</v>
      </c>
      <c r="J18" s="8" t="s">
        <v>62</v>
      </c>
      <c r="K18" s="8" t="s">
        <v>63</v>
      </c>
      <c r="L18" s="50">
        <v>0.05</v>
      </c>
      <c r="M18" s="50">
        <v>0.4</v>
      </c>
      <c r="N18" s="50">
        <v>0.8</v>
      </c>
      <c r="O18" s="50">
        <v>1</v>
      </c>
      <c r="P18" s="50">
        <v>1</v>
      </c>
      <c r="Q18" s="8" t="s">
        <v>64</v>
      </c>
      <c r="R18" s="8" t="s">
        <v>93</v>
      </c>
      <c r="S18" s="8" t="s">
        <v>94</v>
      </c>
      <c r="T18" s="8" t="s">
        <v>67</v>
      </c>
      <c r="U18" s="8" t="s">
        <v>95</v>
      </c>
      <c r="V18" s="51">
        <f t="shared" ref="V18:V33" si="5">L18</f>
        <v>0.05</v>
      </c>
      <c r="W18" s="83">
        <v>0.06</v>
      </c>
      <c r="X18" s="83">
        <v>1</v>
      </c>
      <c r="Y18" s="84" t="s">
        <v>96</v>
      </c>
      <c r="Z18" s="84" t="s">
        <v>97</v>
      </c>
      <c r="AA18" s="52">
        <f t="shared" ref="AA18:AA39" si="6">M18</f>
        <v>0.4</v>
      </c>
      <c r="AB18" s="85">
        <v>0.16220000000000001</v>
      </c>
      <c r="AC18" s="86">
        <f t="shared" ref="AC18:AC32" si="7">IF(AB18/AA18&gt;100%,100%,AB18/AA18)</f>
        <v>0.40550000000000003</v>
      </c>
      <c r="AD18" s="67" t="s">
        <v>98</v>
      </c>
      <c r="AE18" s="67" t="s">
        <v>99</v>
      </c>
      <c r="AF18" s="52">
        <f t="shared" ref="AF18:AF39" si="8">N18</f>
        <v>0.8</v>
      </c>
      <c r="AG18" s="94">
        <v>0.43240000000000001</v>
      </c>
      <c r="AH18" s="86">
        <f t="shared" ref="AH18:AH32" si="9">IF(AG18/AF18&gt;100%,100%,AG18/AF18)</f>
        <v>0.54049999999999998</v>
      </c>
      <c r="AI18" s="8" t="s">
        <v>100</v>
      </c>
      <c r="AJ18" s="8" t="s">
        <v>101</v>
      </c>
      <c r="AK18" s="51">
        <f t="shared" si="1"/>
        <v>1</v>
      </c>
      <c r="AL18" s="104">
        <v>1</v>
      </c>
      <c r="AM18" s="80">
        <f t="shared" si="2"/>
        <v>1</v>
      </c>
      <c r="AN18" s="8" t="s">
        <v>102</v>
      </c>
      <c r="AO18" s="8" t="s">
        <v>103</v>
      </c>
      <c r="AP18" s="51">
        <f t="shared" si="3"/>
        <v>1</v>
      </c>
      <c r="AQ18" s="78">
        <v>1</v>
      </c>
      <c r="AR18" s="80">
        <f t="shared" si="4"/>
        <v>1</v>
      </c>
      <c r="AS18" s="8" t="s">
        <v>102</v>
      </c>
    </row>
    <row r="19" spans="1:45" s="29" customFormat="1" ht="138.75" hidden="1" customHeight="1" x14ac:dyDescent="0.25">
      <c r="A19" s="103">
        <v>4</v>
      </c>
      <c r="B19" s="103" t="s">
        <v>56</v>
      </c>
      <c r="C19" s="103" t="s">
        <v>104</v>
      </c>
      <c r="D19" s="103" t="s">
        <v>105</v>
      </c>
      <c r="E19" s="4">
        <f t="shared" si="0"/>
        <v>4.4444444444444481E-2</v>
      </c>
      <c r="F19" s="103" t="s">
        <v>59</v>
      </c>
      <c r="G19" s="103" t="s">
        <v>106</v>
      </c>
      <c r="H19" s="103" t="s">
        <v>107</v>
      </c>
      <c r="I19" s="6">
        <v>0.5</v>
      </c>
      <c r="J19" s="103" t="s">
        <v>62</v>
      </c>
      <c r="K19" s="103" t="s">
        <v>63</v>
      </c>
      <c r="L19" s="6">
        <v>0.15</v>
      </c>
      <c r="M19" s="6">
        <v>0.3</v>
      </c>
      <c r="N19" s="7">
        <v>0.45</v>
      </c>
      <c r="O19" s="7">
        <v>0.6</v>
      </c>
      <c r="P19" s="6">
        <v>0.6</v>
      </c>
      <c r="Q19" s="103" t="s">
        <v>108</v>
      </c>
      <c r="R19" s="103" t="s">
        <v>109</v>
      </c>
      <c r="S19" s="103" t="s">
        <v>110</v>
      </c>
      <c r="T19" s="103" t="s">
        <v>67</v>
      </c>
      <c r="U19" s="103" t="s">
        <v>111</v>
      </c>
      <c r="V19" s="31">
        <f t="shared" si="5"/>
        <v>0.15</v>
      </c>
      <c r="W19" s="87">
        <v>0.14649999999999999</v>
      </c>
      <c r="X19" s="88">
        <f>W19/V19</f>
        <v>0.97666666666666668</v>
      </c>
      <c r="Y19" s="81" t="s">
        <v>112</v>
      </c>
      <c r="Z19" s="81" t="s">
        <v>113</v>
      </c>
      <c r="AA19" s="25">
        <f t="shared" si="6"/>
        <v>0.3</v>
      </c>
      <c r="AB19" s="79">
        <v>0.3343341150248606</v>
      </c>
      <c r="AC19" s="80">
        <f t="shared" si="7"/>
        <v>1</v>
      </c>
      <c r="AD19" s="81" t="s">
        <v>114</v>
      </c>
      <c r="AE19" s="66" t="s">
        <v>115</v>
      </c>
      <c r="AF19" s="25">
        <f t="shared" si="8"/>
        <v>0.45</v>
      </c>
      <c r="AG19" s="79">
        <v>0.59370000000000001</v>
      </c>
      <c r="AH19" s="80">
        <f t="shared" si="9"/>
        <v>1</v>
      </c>
      <c r="AI19" s="95" t="s">
        <v>116</v>
      </c>
      <c r="AJ19" s="95" t="s">
        <v>76</v>
      </c>
      <c r="AK19" s="31">
        <f t="shared" si="1"/>
        <v>0.6</v>
      </c>
      <c r="AL19" s="38">
        <v>0.75229999999999997</v>
      </c>
      <c r="AM19" s="80">
        <f t="shared" si="2"/>
        <v>1</v>
      </c>
      <c r="AN19" s="103" t="s">
        <v>117</v>
      </c>
      <c r="AO19" s="103" t="s">
        <v>118</v>
      </c>
      <c r="AP19" s="31">
        <f t="shared" si="3"/>
        <v>0.6</v>
      </c>
      <c r="AQ19" s="38">
        <v>0.75229999999999997</v>
      </c>
      <c r="AR19" s="80">
        <f t="shared" si="4"/>
        <v>1</v>
      </c>
      <c r="AS19" s="84" t="s">
        <v>119</v>
      </c>
    </row>
    <row r="20" spans="1:45" s="29" customFormat="1" ht="171" hidden="1" customHeight="1" x14ac:dyDescent="0.25">
      <c r="A20" s="103">
        <v>4</v>
      </c>
      <c r="B20" s="103" t="s">
        <v>56</v>
      </c>
      <c r="C20" s="103" t="s">
        <v>104</v>
      </c>
      <c r="D20" s="103" t="s">
        <v>120</v>
      </c>
      <c r="E20" s="4">
        <f t="shared" si="0"/>
        <v>4.4444444444444481E-2</v>
      </c>
      <c r="F20" s="103" t="s">
        <v>59</v>
      </c>
      <c r="G20" s="103" t="s">
        <v>121</v>
      </c>
      <c r="H20" s="103" t="s">
        <v>122</v>
      </c>
      <c r="I20" s="6">
        <v>0.6</v>
      </c>
      <c r="J20" s="103" t="s">
        <v>62</v>
      </c>
      <c r="K20" s="103" t="s">
        <v>63</v>
      </c>
      <c r="L20" s="6">
        <v>0.15</v>
      </c>
      <c r="M20" s="6">
        <v>0.3</v>
      </c>
      <c r="N20" s="7">
        <v>0.45</v>
      </c>
      <c r="O20" s="7">
        <v>0.6</v>
      </c>
      <c r="P20" s="6">
        <v>0.6</v>
      </c>
      <c r="Q20" s="103" t="s">
        <v>108</v>
      </c>
      <c r="R20" s="103" t="s">
        <v>109</v>
      </c>
      <c r="S20" s="103" t="s">
        <v>110</v>
      </c>
      <c r="T20" s="103" t="s">
        <v>67</v>
      </c>
      <c r="U20" s="103" t="s">
        <v>111</v>
      </c>
      <c r="V20" s="31">
        <f t="shared" si="5"/>
        <v>0.15</v>
      </c>
      <c r="W20" s="87">
        <v>0.151</v>
      </c>
      <c r="X20" s="88">
        <v>1</v>
      </c>
      <c r="Y20" s="81" t="s">
        <v>123</v>
      </c>
      <c r="Z20" s="81" t="s">
        <v>113</v>
      </c>
      <c r="AA20" s="25">
        <f t="shared" si="6"/>
        <v>0.3</v>
      </c>
      <c r="AB20" s="79">
        <v>0.40579999999999999</v>
      </c>
      <c r="AC20" s="80">
        <f>IF(AB20/AA20&gt;100%,100%,AB20/AA20)</f>
        <v>1</v>
      </c>
      <c r="AD20" s="81" t="s">
        <v>124</v>
      </c>
      <c r="AE20" s="81" t="s">
        <v>125</v>
      </c>
      <c r="AF20" s="25">
        <f t="shared" si="8"/>
        <v>0.45</v>
      </c>
      <c r="AG20" s="79">
        <v>0.57879999999999998</v>
      </c>
      <c r="AH20" s="80">
        <f t="shared" si="9"/>
        <v>1</v>
      </c>
      <c r="AI20" s="95" t="s">
        <v>126</v>
      </c>
      <c r="AJ20" s="95" t="s">
        <v>76</v>
      </c>
      <c r="AK20" s="31">
        <f t="shared" si="1"/>
        <v>0.6</v>
      </c>
      <c r="AL20" s="80">
        <v>0.65410000000000001</v>
      </c>
      <c r="AM20" s="80">
        <f t="shared" si="2"/>
        <v>1</v>
      </c>
      <c r="AN20" s="103" t="s">
        <v>127</v>
      </c>
      <c r="AO20" s="103" t="s">
        <v>118</v>
      </c>
      <c r="AP20" s="31">
        <f t="shared" si="3"/>
        <v>0.6</v>
      </c>
      <c r="AQ20" s="80">
        <v>0.65410000000000001</v>
      </c>
      <c r="AR20" s="80">
        <f t="shared" si="4"/>
        <v>1</v>
      </c>
      <c r="AS20" s="84" t="s">
        <v>128</v>
      </c>
    </row>
    <row r="21" spans="1:45" s="29" customFormat="1" ht="120" hidden="1" x14ac:dyDescent="0.25">
      <c r="A21" s="103">
        <v>4</v>
      </c>
      <c r="B21" s="103" t="s">
        <v>56</v>
      </c>
      <c r="C21" s="103" t="s">
        <v>104</v>
      </c>
      <c r="D21" s="103" t="s">
        <v>129</v>
      </c>
      <c r="E21" s="4">
        <f t="shared" si="0"/>
        <v>4.4444444444444481E-2</v>
      </c>
      <c r="F21" s="103" t="s">
        <v>90</v>
      </c>
      <c r="G21" s="103" t="s">
        <v>130</v>
      </c>
      <c r="H21" s="103" t="s">
        <v>131</v>
      </c>
      <c r="I21" s="103"/>
      <c r="J21" s="103" t="s">
        <v>62</v>
      </c>
      <c r="K21" s="103" t="s">
        <v>63</v>
      </c>
      <c r="L21" s="6">
        <v>0.1</v>
      </c>
      <c r="M21" s="6">
        <v>0.25</v>
      </c>
      <c r="N21" s="6">
        <v>0.6</v>
      </c>
      <c r="O21" s="6">
        <v>0.95</v>
      </c>
      <c r="P21" s="6">
        <v>0.95</v>
      </c>
      <c r="Q21" s="103" t="s">
        <v>108</v>
      </c>
      <c r="R21" s="103" t="s">
        <v>109</v>
      </c>
      <c r="S21" s="103" t="s">
        <v>110</v>
      </c>
      <c r="T21" s="103" t="s">
        <v>67</v>
      </c>
      <c r="U21" s="103" t="s">
        <v>132</v>
      </c>
      <c r="V21" s="31">
        <f t="shared" si="5"/>
        <v>0.1</v>
      </c>
      <c r="W21" s="88">
        <v>0.25459999999999999</v>
      </c>
      <c r="X21" s="88">
        <v>1</v>
      </c>
      <c r="Y21" s="81" t="s">
        <v>133</v>
      </c>
      <c r="Z21" s="81" t="s">
        <v>113</v>
      </c>
      <c r="AA21" s="25">
        <f t="shared" si="6"/>
        <v>0.25</v>
      </c>
      <c r="AB21" s="79">
        <v>0.35949999999999999</v>
      </c>
      <c r="AC21" s="80">
        <f t="shared" si="7"/>
        <v>1</v>
      </c>
      <c r="AD21" s="66" t="s">
        <v>134</v>
      </c>
      <c r="AE21" s="66" t="s">
        <v>135</v>
      </c>
      <c r="AF21" s="25">
        <f t="shared" si="8"/>
        <v>0.6</v>
      </c>
      <c r="AG21" s="79">
        <v>0.57110000000000005</v>
      </c>
      <c r="AH21" s="80">
        <f t="shared" si="9"/>
        <v>0.95183333333333342</v>
      </c>
      <c r="AI21" s="103" t="s">
        <v>136</v>
      </c>
      <c r="AJ21" s="95" t="s">
        <v>76</v>
      </c>
      <c r="AK21" s="31">
        <f t="shared" si="1"/>
        <v>0.95</v>
      </c>
      <c r="AL21" s="80">
        <v>0.99180000000000001</v>
      </c>
      <c r="AM21" s="80">
        <f t="shared" si="2"/>
        <v>1</v>
      </c>
      <c r="AN21" s="103" t="s">
        <v>137</v>
      </c>
      <c r="AO21" s="103" t="s">
        <v>118</v>
      </c>
      <c r="AP21" s="31">
        <f t="shared" si="3"/>
        <v>0.95</v>
      </c>
      <c r="AQ21" s="80">
        <v>0.99180000000000001</v>
      </c>
      <c r="AR21" s="80">
        <f t="shared" si="4"/>
        <v>1</v>
      </c>
      <c r="AS21" s="81" t="s">
        <v>138</v>
      </c>
    </row>
    <row r="22" spans="1:45" s="29" customFormat="1" ht="75" hidden="1" x14ac:dyDescent="0.25">
      <c r="A22" s="103">
        <v>4</v>
      </c>
      <c r="B22" s="103" t="s">
        <v>56</v>
      </c>
      <c r="C22" s="103" t="s">
        <v>104</v>
      </c>
      <c r="D22" s="103" t="s">
        <v>139</v>
      </c>
      <c r="E22" s="4">
        <f t="shared" si="0"/>
        <v>4.4444444444444481E-2</v>
      </c>
      <c r="F22" s="103" t="s">
        <v>59</v>
      </c>
      <c r="G22" s="103" t="s">
        <v>140</v>
      </c>
      <c r="H22" s="103" t="s">
        <v>141</v>
      </c>
      <c r="I22" s="103"/>
      <c r="J22" s="103" t="s">
        <v>62</v>
      </c>
      <c r="K22" s="103" t="s">
        <v>63</v>
      </c>
      <c r="L22" s="6">
        <v>0.03</v>
      </c>
      <c r="M22" s="6">
        <v>0.08</v>
      </c>
      <c r="N22" s="6">
        <v>0.19</v>
      </c>
      <c r="O22" s="6">
        <v>0.4</v>
      </c>
      <c r="P22" s="6">
        <v>0.4</v>
      </c>
      <c r="Q22" s="103" t="s">
        <v>108</v>
      </c>
      <c r="R22" s="103" t="s">
        <v>109</v>
      </c>
      <c r="S22" s="103" t="s">
        <v>110</v>
      </c>
      <c r="T22" s="103" t="s">
        <v>67</v>
      </c>
      <c r="U22" s="103" t="s">
        <v>132</v>
      </c>
      <c r="V22" s="31">
        <f t="shared" si="5"/>
        <v>0.03</v>
      </c>
      <c r="W22" s="88">
        <v>0.14000000000000001</v>
      </c>
      <c r="X22" s="88">
        <v>1</v>
      </c>
      <c r="Y22" s="81" t="s">
        <v>142</v>
      </c>
      <c r="Z22" s="81" t="s">
        <v>113</v>
      </c>
      <c r="AA22" s="25">
        <f t="shared" si="6"/>
        <v>0.08</v>
      </c>
      <c r="AB22" s="79">
        <v>0.21479999999999999</v>
      </c>
      <c r="AC22" s="80">
        <f t="shared" si="7"/>
        <v>1</v>
      </c>
      <c r="AD22" s="81" t="s">
        <v>143</v>
      </c>
      <c r="AE22" s="81" t="s">
        <v>144</v>
      </c>
      <c r="AF22" s="25">
        <f t="shared" si="8"/>
        <v>0.19</v>
      </c>
      <c r="AG22" s="79">
        <v>0.36890000000000001</v>
      </c>
      <c r="AH22" s="80">
        <f t="shared" si="9"/>
        <v>1</v>
      </c>
      <c r="AI22" s="103" t="s">
        <v>145</v>
      </c>
      <c r="AJ22" s="95" t="s">
        <v>76</v>
      </c>
      <c r="AK22" s="31">
        <f t="shared" si="1"/>
        <v>0.4</v>
      </c>
      <c r="AL22" s="38">
        <v>0.55989999999999995</v>
      </c>
      <c r="AM22" s="80">
        <f t="shared" si="2"/>
        <v>1</v>
      </c>
      <c r="AN22" s="103" t="s">
        <v>146</v>
      </c>
      <c r="AO22" s="103" t="s">
        <v>118</v>
      </c>
      <c r="AP22" s="31">
        <f t="shared" si="3"/>
        <v>0.4</v>
      </c>
      <c r="AQ22" s="38">
        <v>0.55989999999999995</v>
      </c>
      <c r="AR22" s="80">
        <f t="shared" si="4"/>
        <v>1</v>
      </c>
      <c r="AS22" s="81" t="s">
        <v>147</v>
      </c>
    </row>
    <row r="23" spans="1:45" s="29" customFormat="1" ht="111.75" customHeight="1" x14ac:dyDescent="0.25">
      <c r="A23" s="103">
        <v>4</v>
      </c>
      <c r="B23" s="103" t="s">
        <v>56</v>
      </c>
      <c r="C23" s="103" t="s">
        <v>104</v>
      </c>
      <c r="D23" s="103" t="s">
        <v>148</v>
      </c>
      <c r="E23" s="4">
        <f t="shared" si="0"/>
        <v>4.4444444444444481E-2</v>
      </c>
      <c r="F23" s="103" t="s">
        <v>90</v>
      </c>
      <c r="G23" s="103" t="s">
        <v>149</v>
      </c>
      <c r="H23" s="103" t="s">
        <v>150</v>
      </c>
      <c r="I23" s="103"/>
      <c r="J23" s="103" t="s">
        <v>81</v>
      </c>
      <c r="K23" s="103" t="s">
        <v>63</v>
      </c>
      <c r="L23" s="6">
        <v>0.95</v>
      </c>
      <c r="M23" s="6">
        <v>0.95</v>
      </c>
      <c r="N23" s="6">
        <v>0.95</v>
      </c>
      <c r="O23" s="6">
        <v>0.95</v>
      </c>
      <c r="P23" s="6">
        <v>0.95</v>
      </c>
      <c r="Q23" s="103" t="s">
        <v>108</v>
      </c>
      <c r="R23" s="103" t="s">
        <v>109</v>
      </c>
      <c r="S23" s="103" t="s">
        <v>151</v>
      </c>
      <c r="T23" s="103" t="s">
        <v>67</v>
      </c>
      <c r="U23" s="8" t="s">
        <v>152</v>
      </c>
      <c r="V23" s="31">
        <f t="shared" si="5"/>
        <v>0.95</v>
      </c>
      <c r="W23" s="87">
        <v>0.42699999999999999</v>
      </c>
      <c r="X23" s="87">
        <f>W23/V23</f>
        <v>0.4494736842105263</v>
      </c>
      <c r="Y23" s="81" t="s">
        <v>153</v>
      </c>
      <c r="Z23" s="81" t="s">
        <v>154</v>
      </c>
      <c r="AA23" s="25">
        <f t="shared" si="6"/>
        <v>0.95</v>
      </c>
      <c r="AB23" s="79">
        <v>0.93969999999999998</v>
      </c>
      <c r="AC23" s="80">
        <f t="shared" si="7"/>
        <v>0.98915789473684212</v>
      </c>
      <c r="AD23" s="81" t="s">
        <v>155</v>
      </c>
      <c r="AE23" s="81" t="s">
        <v>144</v>
      </c>
      <c r="AF23" s="25">
        <f t="shared" si="8"/>
        <v>0.95</v>
      </c>
      <c r="AG23" s="79">
        <v>0.94850000000000001</v>
      </c>
      <c r="AH23" s="80">
        <f t="shared" si="9"/>
        <v>0.99842105263157899</v>
      </c>
      <c r="AI23" s="103" t="s">
        <v>156</v>
      </c>
      <c r="AJ23" s="103" t="s">
        <v>157</v>
      </c>
      <c r="AK23" s="31">
        <f t="shared" si="1"/>
        <v>0.95</v>
      </c>
      <c r="AL23" s="117">
        <v>0.93500000000000005</v>
      </c>
      <c r="AM23" s="116">
        <f t="shared" si="2"/>
        <v>0.98421052631578954</v>
      </c>
      <c r="AN23" s="103" t="s">
        <v>158</v>
      </c>
      <c r="AO23" s="103" t="s">
        <v>159</v>
      </c>
      <c r="AP23" s="31">
        <f t="shared" si="3"/>
        <v>0.95</v>
      </c>
      <c r="AQ23" s="38">
        <f>(W23+AB23+AG23+AL23)/4</f>
        <v>0.81254999999999999</v>
      </c>
      <c r="AR23" s="116">
        <f t="shared" si="4"/>
        <v>0.85531578947368425</v>
      </c>
      <c r="AS23" s="103" t="s">
        <v>158</v>
      </c>
    </row>
    <row r="24" spans="1:45" s="29" customFormat="1" ht="111.75" customHeight="1" x14ac:dyDescent="0.25">
      <c r="A24" s="103">
        <v>4</v>
      </c>
      <c r="B24" s="103" t="s">
        <v>56</v>
      </c>
      <c r="C24" s="103" t="s">
        <v>104</v>
      </c>
      <c r="D24" s="103" t="s">
        <v>160</v>
      </c>
      <c r="E24" s="4">
        <f t="shared" si="0"/>
        <v>4.4444444444444481E-2</v>
      </c>
      <c r="F24" s="103" t="s">
        <v>59</v>
      </c>
      <c r="G24" s="103" t="s">
        <v>161</v>
      </c>
      <c r="H24" s="103" t="s">
        <v>162</v>
      </c>
      <c r="I24" s="103"/>
      <c r="J24" s="103" t="s">
        <v>81</v>
      </c>
      <c r="K24" s="103" t="s">
        <v>63</v>
      </c>
      <c r="L24" s="6">
        <v>1</v>
      </c>
      <c r="M24" s="6">
        <v>1</v>
      </c>
      <c r="N24" s="6">
        <v>1</v>
      </c>
      <c r="O24" s="6">
        <v>1</v>
      </c>
      <c r="P24" s="6">
        <v>1</v>
      </c>
      <c r="Q24" s="103" t="s">
        <v>108</v>
      </c>
      <c r="R24" s="8" t="s">
        <v>109</v>
      </c>
      <c r="S24" s="8" t="s">
        <v>163</v>
      </c>
      <c r="T24" s="8" t="s">
        <v>67</v>
      </c>
      <c r="U24" s="8" t="s">
        <v>164</v>
      </c>
      <c r="V24" s="31">
        <f t="shared" si="5"/>
        <v>1</v>
      </c>
      <c r="W24" s="87">
        <v>0.314</v>
      </c>
      <c r="X24" s="87">
        <f>W24/V24</f>
        <v>0.314</v>
      </c>
      <c r="Y24" s="81" t="s">
        <v>165</v>
      </c>
      <c r="Z24" s="81" t="s">
        <v>166</v>
      </c>
      <c r="AA24" s="25">
        <f t="shared" si="6"/>
        <v>1</v>
      </c>
      <c r="AB24" s="82">
        <v>1</v>
      </c>
      <c r="AC24" s="80">
        <f t="shared" si="7"/>
        <v>1</v>
      </c>
      <c r="AD24" s="81" t="s">
        <v>167</v>
      </c>
      <c r="AE24" s="81" t="s">
        <v>144</v>
      </c>
      <c r="AF24" s="25">
        <f t="shared" si="8"/>
        <v>1</v>
      </c>
      <c r="AG24" s="79">
        <v>0.89670000000000005</v>
      </c>
      <c r="AH24" s="80">
        <f>IF(AG24/AF24&gt;100%,100%,AG24/AF24)</f>
        <v>0.89670000000000005</v>
      </c>
      <c r="AI24" s="29" t="s">
        <v>168</v>
      </c>
      <c r="AJ24" s="103" t="s">
        <v>169</v>
      </c>
      <c r="AK24" s="31">
        <f t="shared" si="1"/>
        <v>1</v>
      </c>
      <c r="AL24" s="116">
        <v>0.89019999999999999</v>
      </c>
      <c r="AM24" s="116">
        <f t="shared" si="2"/>
        <v>0.89019999999999999</v>
      </c>
      <c r="AN24" s="103" t="s">
        <v>170</v>
      </c>
      <c r="AO24" s="103" t="s">
        <v>171</v>
      </c>
      <c r="AP24" s="31">
        <f t="shared" si="3"/>
        <v>1</v>
      </c>
      <c r="AQ24" s="38">
        <f t="shared" ref="AQ24:AQ25" si="10">(W24+AB24+AG24+AL24)/4</f>
        <v>0.77522500000000005</v>
      </c>
      <c r="AR24" s="116">
        <f t="shared" si="4"/>
        <v>0.77522500000000005</v>
      </c>
      <c r="AS24" s="81" t="s">
        <v>172</v>
      </c>
    </row>
    <row r="25" spans="1:45" s="29" customFormat="1" ht="180" x14ac:dyDescent="0.25">
      <c r="A25" s="103">
        <v>4</v>
      </c>
      <c r="B25" s="103" t="s">
        <v>56</v>
      </c>
      <c r="C25" s="103" t="s">
        <v>104</v>
      </c>
      <c r="D25" s="103" t="s">
        <v>173</v>
      </c>
      <c r="E25" s="4">
        <f t="shared" si="0"/>
        <v>4.4444444444444481E-2</v>
      </c>
      <c r="F25" s="103" t="s">
        <v>59</v>
      </c>
      <c r="G25" s="103" t="s">
        <v>174</v>
      </c>
      <c r="H25" s="103" t="s">
        <v>175</v>
      </c>
      <c r="I25" s="103"/>
      <c r="J25" s="103" t="s">
        <v>81</v>
      </c>
      <c r="K25" s="103" t="s">
        <v>63</v>
      </c>
      <c r="L25" s="6">
        <v>0.95</v>
      </c>
      <c r="M25" s="6">
        <v>0.95</v>
      </c>
      <c r="N25" s="6">
        <v>0.95</v>
      </c>
      <c r="O25" s="6">
        <v>0.95</v>
      </c>
      <c r="P25" s="6">
        <v>0.95</v>
      </c>
      <c r="Q25" s="103" t="s">
        <v>108</v>
      </c>
      <c r="R25" s="103" t="s">
        <v>176</v>
      </c>
      <c r="S25" s="103" t="s">
        <v>177</v>
      </c>
      <c r="T25" s="103" t="s">
        <v>67</v>
      </c>
      <c r="U25" s="103" t="s">
        <v>177</v>
      </c>
      <c r="V25" s="31">
        <f t="shared" si="5"/>
        <v>0.95</v>
      </c>
      <c r="W25" s="88">
        <v>0.4</v>
      </c>
      <c r="X25" s="87">
        <f>W25/V25</f>
        <v>0.4210526315789474</v>
      </c>
      <c r="Y25" s="81" t="s">
        <v>178</v>
      </c>
      <c r="Z25" s="81" t="s">
        <v>166</v>
      </c>
      <c r="AA25" s="25">
        <f t="shared" si="6"/>
        <v>0.95</v>
      </c>
      <c r="AB25" s="82">
        <v>0.73</v>
      </c>
      <c r="AC25" s="80">
        <f t="shared" si="7"/>
        <v>0.768421052631579</v>
      </c>
      <c r="AD25" s="66" t="s">
        <v>179</v>
      </c>
      <c r="AE25" s="66" t="s">
        <v>180</v>
      </c>
      <c r="AF25" s="25">
        <f t="shared" si="8"/>
        <v>0.95</v>
      </c>
      <c r="AG25" s="82">
        <v>1</v>
      </c>
      <c r="AH25" s="80">
        <f t="shared" si="9"/>
        <v>1</v>
      </c>
      <c r="AI25" s="103" t="s">
        <v>181</v>
      </c>
      <c r="AJ25" s="103" t="s">
        <v>182</v>
      </c>
      <c r="AK25" s="31">
        <f t="shared" si="1"/>
        <v>0.95</v>
      </c>
      <c r="AL25" s="115">
        <v>0.95</v>
      </c>
      <c r="AM25" s="116">
        <f t="shared" si="2"/>
        <v>1</v>
      </c>
      <c r="AN25" s="103" t="s">
        <v>181</v>
      </c>
      <c r="AO25" s="103" t="s">
        <v>183</v>
      </c>
      <c r="AP25" s="31">
        <f t="shared" si="3"/>
        <v>0.95</v>
      </c>
      <c r="AQ25" s="38">
        <f t="shared" si="10"/>
        <v>0.77</v>
      </c>
      <c r="AR25" s="116">
        <f t="shared" si="4"/>
        <v>0.81052631578947376</v>
      </c>
      <c r="AS25" s="66" t="s">
        <v>184</v>
      </c>
    </row>
    <row r="26" spans="1:45" s="29" customFormat="1" ht="93" hidden="1" customHeight="1" x14ac:dyDescent="0.25">
      <c r="A26" s="103">
        <v>4</v>
      </c>
      <c r="B26" s="103" t="s">
        <v>56</v>
      </c>
      <c r="C26" s="103" t="s">
        <v>185</v>
      </c>
      <c r="D26" s="103" t="s">
        <v>186</v>
      </c>
      <c r="E26" s="4">
        <f t="shared" si="0"/>
        <v>4.4444444444444481E-2</v>
      </c>
      <c r="F26" s="103" t="s">
        <v>90</v>
      </c>
      <c r="G26" s="103" t="s">
        <v>187</v>
      </c>
      <c r="H26" s="103" t="s">
        <v>188</v>
      </c>
      <c r="I26" s="103"/>
      <c r="J26" s="103" t="s">
        <v>189</v>
      </c>
      <c r="K26" s="103" t="s">
        <v>190</v>
      </c>
      <c r="L26" s="9">
        <v>1920</v>
      </c>
      <c r="M26" s="9">
        <v>1920</v>
      </c>
      <c r="N26" s="9">
        <v>1920</v>
      </c>
      <c r="O26" s="9">
        <v>1920</v>
      </c>
      <c r="P26" s="10">
        <f>SUM(L26:O26)</f>
        <v>7680</v>
      </c>
      <c r="Q26" s="103" t="s">
        <v>108</v>
      </c>
      <c r="R26" s="103" t="s">
        <v>191</v>
      </c>
      <c r="S26" s="103" t="s">
        <v>192</v>
      </c>
      <c r="T26" s="103" t="s">
        <v>67</v>
      </c>
      <c r="U26" s="103" t="s">
        <v>192</v>
      </c>
      <c r="V26" s="32">
        <f t="shared" si="5"/>
        <v>1920</v>
      </c>
      <c r="W26" s="32">
        <v>1529</v>
      </c>
      <c r="X26" s="88">
        <f>W26/V26</f>
        <v>0.7963541666666667</v>
      </c>
      <c r="Y26" s="81" t="s">
        <v>193</v>
      </c>
      <c r="Z26" s="81" t="s">
        <v>194</v>
      </c>
      <c r="AA26" s="9">
        <f t="shared" si="6"/>
        <v>1920</v>
      </c>
      <c r="AB26" s="89">
        <v>1910</v>
      </c>
      <c r="AC26" s="80">
        <f t="shared" si="7"/>
        <v>0.99479166666666663</v>
      </c>
      <c r="AD26" s="81" t="s">
        <v>195</v>
      </c>
      <c r="AE26" s="81" t="s">
        <v>196</v>
      </c>
      <c r="AF26" s="9">
        <f t="shared" si="8"/>
        <v>1920</v>
      </c>
      <c r="AG26" s="89">
        <v>2374</v>
      </c>
      <c r="AH26" s="80">
        <f t="shared" si="9"/>
        <v>1</v>
      </c>
      <c r="AI26" s="103" t="s">
        <v>197</v>
      </c>
      <c r="AJ26" s="103" t="s">
        <v>198</v>
      </c>
      <c r="AK26" s="32">
        <f t="shared" si="1"/>
        <v>1920</v>
      </c>
      <c r="AL26" s="105">
        <v>929</v>
      </c>
      <c r="AM26" s="80">
        <f t="shared" si="2"/>
        <v>0.48385416666666664</v>
      </c>
      <c r="AN26" s="81" t="s">
        <v>199</v>
      </c>
      <c r="AO26" s="103" t="s">
        <v>200</v>
      </c>
      <c r="AP26" s="32">
        <f t="shared" si="3"/>
        <v>7680</v>
      </c>
      <c r="AQ26" s="106">
        <f>W26+AB26+AG26+AL26</f>
        <v>6742</v>
      </c>
      <c r="AR26" s="80">
        <f t="shared" si="4"/>
        <v>0.87786458333333328</v>
      </c>
      <c r="AS26" s="81" t="s">
        <v>201</v>
      </c>
    </row>
    <row r="27" spans="1:45" s="29" customFormat="1" ht="135" hidden="1" x14ac:dyDescent="0.25">
      <c r="A27" s="103">
        <v>4</v>
      </c>
      <c r="B27" s="103" t="s">
        <v>56</v>
      </c>
      <c r="C27" s="103" t="s">
        <v>185</v>
      </c>
      <c r="D27" s="103" t="s">
        <v>202</v>
      </c>
      <c r="E27" s="4">
        <f t="shared" si="0"/>
        <v>4.4444444444444481E-2</v>
      </c>
      <c r="F27" s="103" t="s">
        <v>59</v>
      </c>
      <c r="G27" s="103" t="s">
        <v>203</v>
      </c>
      <c r="H27" s="103" t="s">
        <v>204</v>
      </c>
      <c r="I27" s="103"/>
      <c r="J27" s="103" t="s">
        <v>189</v>
      </c>
      <c r="K27" s="103" t="s">
        <v>205</v>
      </c>
      <c r="L27" s="9">
        <v>960</v>
      </c>
      <c r="M27" s="9">
        <v>960</v>
      </c>
      <c r="N27" s="9">
        <v>960</v>
      </c>
      <c r="O27" s="9">
        <v>960</v>
      </c>
      <c r="P27" s="10">
        <f>SUM(L27:O27)</f>
        <v>3840</v>
      </c>
      <c r="Q27" s="103" t="s">
        <v>108</v>
      </c>
      <c r="R27" s="103" t="s">
        <v>205</v>
      </c>
      <c r="S27" s="103" t="s">
        <v>192</v>
      </c>
      <c r="T27" s="103" t="s">
        <v>67</v>
      </c>
      <c r="U27" s="103" t="s">
        <v>192</v>
      </c>
      <c r="V27" s="32">
        <f t="shared" si="5"/>
        <v>960</v>
      </c>
      <c r="W27" s="32">
        <v>1319</v>
      </c>
      <c r="X27" s="88">
        <v>1</v>
      </c>
      <c r="Y27" s="81" t="s">
        <v>206</v>
      </c>
      <c r="Z27" s="81" t="s">
        <v>207</v>
      </c>
      <c r="AA27" s="9">
        <f t="shared" si="6"/>
        <v>960</v>
      </c>
      <c r="AB27" s="89">
        <v>1062</v>
      </c>
      <c r="AC27" s="80">
        <f t="shared" si="7"/>
        <v>1</v>
      </c>
      <c r="AD27" s="81" t="s">
        <v>208</v>
      </c>
      <c r="AE27" s="81" t="s">
        <v>196</v>
      </c>
      <c r="AF27" s="9">
        <f t="shared" si="8"/>
        <v>960</v>
      </c>
      <c r="AG27" s="89">
        <v>1431</v>
      </c>
      <c r="AH27" s="80">
        <f t="shared" si="9"/>
        <v>1</v>
      </c>
      <c r="AI27" s="103" t="s">
        <v>209</v>
      </c>
      <c r="AJ27" s="103" t="s">
        <v>210</v>
      </c>
      <c r="AK27" s="32">
        <f t="shared" si="1"/>
        <v>960</v>
      </c>
      <c r="AL27" s="105">
        <v>590</v>
      </c>
      <c r="AM27" s="80">
        <f t="shared" si="2"/>
        <v>0.61458333333333337</v>
      </c>
      <c r="AN27" s="81" t="s">
        <v>211</v>
      </c>
      <c r="AO27" s="103" t="s">
        <v>212</v>
      </c>
      <c r="AP27" s="32">
        <f t="shared" si="3"/>
        <v>3840</v>
      </c>
      <c r="AQ27" s="106">
        <f t="shared" ref="AQ27:AQ33" si="11">W27+AB27+AG27+AL27</f>
        <v>4402</v>
      </c>
      <c r="AR27" s="80">
        <f t="shared" si="4"/>
        <v>1</v>
      </c>
      <c r="AS27" s="81" t="s">
        <v>213</v>
      </c>
    </row>
    <row r="28" spans="1:45" s="29" customFormat="1" ht="107.25" hidden="1" customHeight="1" x14ac:dyDescent="0.25">
      <c r="A28" s="103">
        <v>4</v>
      </c>
      <c r="B28" s="103" t="s">
        <v>56</v>
      </c>
      <c r="C28" s="103" t="s">
        <v>185</v>
      </c>
      <c r="D28" s="103" t="s">
        <v>214</v>
      </c>
      <c r="E28" s="4">
        <f t="shared" si="0"/>
        <v>4.4444444444444481E-2</v>
      </c>
      <c r="F28" s="103" t="s">
        <v>59</v>
      </c>
      <c r="G28" s="103" t="s">
        <v>215</v>
      </c>
      <c r="H28" s="103" t="s">
        <v>216</v>
      </c>
      <c r="I28" s="103"/>
      <c r="J28" s="103" t="s">
        <v>189</v>
      </c>
      <c r="K28" s="103" t="s">
        <v>217</v>
      </c>
      <c r="L28" s="11">
        <v>47</v>
      </c>
      <c r="M28" s="11">
        <v>68</v>
      </c>
      <c r="N28" s="11">
        <v>69</v>
      </c>
      <c r="O28" s="11">
        <v>50</v>
      </c>
      <c r="P28" s="10">
        <f t="shared" ref="P28:P33" si="12">SUM(L28:O28)</f>
        <v>234</v>
      </c>
      <c r="Q28" s="103" t="s">
        <v>108</v>
      </c>
      <c r="R28" s="103" t="s">
        <v>218</v>
      </c>
      <c r="S28" s="103" t="s">
        <v>219</v>
      </c>
      <c r="T28" s="103" t="s">
        <v>67</v>
      </c>
      <c r="U28" s="103" t="s">
        <v>219</v>
      </c>
      <c r="V28" s="32">
        <f t="shared" si="5"/>
        <v>47</v>
      </c>
      <c r="W28" s="89">
        <v>0</v>
      </c>
      <c r="X28" s="88">
        <v>0</v>
      </c>
      <c r="Y28" s="81" t="s">
        <v>220</v>
      </c>
      <c r="Z28" s="81" t="s">
        <v>221</v>
      </c>
      <c r="AA28" s="9">
        <f t="shared" si="6"/>
        <v>68</v>
      </c>
      <c r="AB28" s="89">
        <v>0</v>
      </c>
      <c r="AC28" s="80">
        <f t="shared" si="7"/>
        <v>0</v>
      </c>
      <c r="AD28" s="66" t="s">
        <v>222</v>
      </c>
      <c r="AE28" s="66" t="s">
        <v>223</v>
      </c>
      <c r="AF28" s="9">
        <f t="shared" si="8"/>
        <v>69</v>
      </c>
      <c r="AG28" s="89">
        <v>95</v>
      </c>
      <c r="AH28" s="80">
        <f>IF(AG28/AF28&gt;100%,100%,AG28/AF28)</f>
        <v>1</v>
      </c>
      <c r="AI28" s="103" t="s">
        <v>224</v>
      </c>
      <c r="AJ28" s="103" t="s">
        <v>225</v>
      </c>
      <c r="AK28" s="32">
        <f t="shared" si="1"/>
        <v>50</v>
      </c>
      <c r="AL28" s="105">
        <v>123</v>
      </c>
      <c r="AM28" s="80">
        <f t="shared" si="2"/>
        <v>1</v>
      </c>
      <c r="AN28" s="103" t="s">
        <v>226</v>
      </c>
      <c r="AO28" s="103" t="s">
        <v>227</v>
      </c>
      <c r="AP28" s="32">
        <f t="shared" si="3"/>
        <v>234</v>
      </c>
      <c r="AQ28" s="106">
        <f t="shared" si="11"/>
        <v>218</v>
      </c>
      <c r="AR28" s="80">
        <f t="shared" si="4"/>
        <v>0.93162393162393164</v>
      </c>
      <c r="AS28" s="66" t="s">
        <v>228</v>
      </c>
    </row>
    <row r="29" spans="1:45" s="29" customFormat="1" ht="111" hidden="1" customHeight="1" x14ac:dyDescent="0.25">
      <c r="A29" s="103">
        <v>4</v>
      </c>
      <c r="B29" s="103" t="s">
        <v>56</v>
      </c>
      <c r="C29" s="103" t="s">
        <v>185</v>
      </c>
      <c r="D29" s="103" t="s">
        <v>229</v>
      </c>
      <c r="E29" s="4">
        <f t="shared" si="0"/>
        <v>4.4444444444444481E-2</v>
      </c>
      <c r="F29" s="103" t="s">
        <v>90</v>
      </c>
      <c r="G29" s="103" t="s">
        <v>230</v>
      </c>
      <c r="H29" s="103" t="s">
        <v>231</v>
      </c>
      <c r="I29" s="103"/>
      <c r="J29" s="103" t="s">
        <v>189</v>
      </c>
      <c r="K29" s="103" t="s">
        <v>218</v>
      </c>
      <c r="L29" s="11">
        <v>36</v>
      </c>
      <c r="M29" s="11">
        <v>57</v>
      </c>
      <c r="N29" s="11">
        <v>57</v>
      </c>
      <c r="O29" s="11">
        <v>36</v>
      </c>
      <c r="P29" s="10">
        <f t="shared" si="12"/>
        <v>186</v>
      </c>
      <c r="Q29" s="103" t="s">
        <v>108</v>
      </c>
      <c r="R29" s="103" t="s">
        <v>218</v>
      </c>
      <c r="S29" s="103" t="s">
        <v>219</v>
      </c>
      <c r="T29" s="103" t="s">
        <v>67</v>
      </c>
      <c r="U29" s="103" t="s">
        <v>219</v>
      </c>
      <c r="V29" s="32">
        <f t="shared" si="5"/>
        <v>36</v>
      </c>
      <c r="W29" s="36">
        <v>4</v>
      </c>
      <c r="X29" s="90">
        <f>W29/V29</f>
        <v>0.1111111111111111</v>
      </c>
      <c r="Y29" s="81" t="s">
        <v>232</v>
      </c>
      <c r="Z29" s="81" t="s">
        <v>233</v>
      </c>
      <c r="AA29" s="9">
        <f t="shared" si="6"/>
        <v>57</v>
      </c>
      <c r="AB29" s="89">
        <v>36</v>
      </c>
      <c r="AC29" s="80">
        <f t="shared" si="7"/>
        <v>0.63157894736842102</v>
      </c>
      <c r="AD29" s="66" t="s">
        <v>234</v>
      </c>
      <c r="AE29" s="66" t="s">
        <v>235</v>
      </c>
      <c r="AF29" s="9">
        <f t="shared" si="8"/>
        <v>57</v>
      </c>
      <c r="AG29" s="89">
        <v>63</v>
      </c>
      <c r="AH29" s="80">
        <f t="shared" si="9"/>
        <v>1</v>
      </c>
      <c r="AI29" s="103" t="s">
        <v>236</v>
      </c>
      <c r="AJ29" s="103" t="s">
        <v>237</v>
      </c>
      <c r="AK29" s="32">
        <f t="shared" si="1"/>
        <v>36</v>
      </c>
      <c r="AL29" s="105">
        <v>89</v>
      </c>
      <c r="AM29" s="80">
        <f t="shared" si="2"/>
        <v>1</v>
      </c>
      <c r="AN29" s="103" t="s">
        <v>238</v>
      </c>
      <c r="AO29" s="103" t="s">
        <v>227</v>
      </c>
      <c r="AP29" s="32">
        <f t="shared" si="3"/>
        <v>186</v>
      </c>
      <c r="AQ29" s="106">
        <f t="shared" si="11"/>
        <v>192</v>
      </c>
      <c r="AR29" s="80">
        <f t="shared" si="4"/>
        <v>1</v>
      </c>
      <c r="AS29" s="66" t="s">
        <v>239</v>
      </c>
    </row>
    <row r="30" spans="1:45" s="29" customFormat="1" ht="121.5" hidden="1" customHeight="1" x14ac:dyDescent="0.25">
      <c r="A30" s="103">
        <v>4</v>
      </c>
      <c r="B30" s="103" t="s">
        <v>56</v>
      </c>
      <c r="C30" s="103" t="s">
        <v>185</v>
      </c>
      <c r="D30" s="103" t="s">
        <v>240</v>
      </c>
      <c r="E30" s="4">
        <f t="shared" si="0"/>
        <v>4.4444444444444481E-2</v>
      </c>
      <c r="F30" s="103" t="s">
        <v>90</v>
      </c>
      <c r="G30" s="103" t="s">
        <v>241</v>
      </c>
      <c r="H30" s="103" t="s">
        <v>242</v>
      </c>
      <c r="I30" s="103"/>
      <c r="J30" s="103" t="s">
        <v>189</v>
      </c>
      <c r="K30" s="103" t="s">
        <v>243</v>
      </c>
      <c r="L30" s="11">
        <v>24</v>
      </c>
      <c r="M30" s="11">
        <v>30</v>
      </c>
      <c r="N30" s="11">
        <v>30</v>
      </c>
      <c r="O30" s="11">
        <v>28</v>
      </c>
      <c r="P30" s="10">
        <f t="shared" si="12"/>
        <v>112</v>
      </c>
      <c r="Q30" s="103" t="s">
        <v>108</v>
      </c>
      <c r="R30" s="103" t="s">
        <v>244</v>
      </c>
      <c r="S30" s="103" t="s">
        <v>245</v>
      </c>
      <c r="T30" s="103" t="s">
        <v>67</v>
      </c>
      <c r="U30" s="103" t="s">
        <v>244</v>
      </c>
      <c r="V30" s="32">
        <f t="shared" si="5"/>
        <v>24</v>
      </c>
      <c r="W30" s="91">
        <v>102</v>
      </c>
      <c r="X30" s="88">
        <v>1</v>
      </c>
      <c r="Y30" s="81" t="s">
        <v>246</v>
      </c>
      <c r="Z30" s="81" t="s">
        <v>233</v>
      </c>
      <c r="AA30" s="9">
        <f t="shared" si="6"/>
        <v>30</v>
      </c>
      <c r="AB30" s="89">
        <v>146</v>
      </c>
      <c r="AC30" s="80">
        <f t="shared" si="7"/>
        <v>1</v>
      </c>
      <c r="AD30" s="66" t="s">
        <v>247</v>
      </c>
      <c r="AE30" s="66" t="s">
        <v>248</v>
      </c>
      <c r="AF30" s="9">
        <f t="shared" si="8"/>
        <v>30</v>
      </c>
      <c r="AG30" s="89">
        <v>32</v>
      </c>
      <c r="AH30" s="80">
        <f t="shared" si="9"/>
        <v>1</v>
      </c>
      <c r="AI30" s="103" t="s">
        <v>249</v>
      </c>
      <c r="AJ30" s="103" t="s">
        <v>250</v>
      </c>
      <c r="AK30" s="32">
        <f t="shared" si="1"/>
        <v>28</v>
      </c>
      <c r="AL30" s="105">
        <v>42</v>
      </c>
      <c r="AM30" s="80">
        <f t="shared" si="2"/>
        <v>1</v>
      </c>
      <c r="AN30" s="103" t="s">
        <v>251</v>
      </c>
      <c r="AO30" s="103" t="s">
        <v>250</v>
      </c>
      <c r="AP30" s="32">
        <f t="shared" si="3"/>
        <v>112</v>
      </c>
      <c r="AQ30" s="106">
        <f t="shared" si="11"/>
        <v>322</v>
      </c>
      <c r="AR30" s="80">
        <f t="shared" si="4"/>
        <v>1</v>
      </c>
      <c r="AS30" s="81" t="s">
        <v>252</v>
      </c>
    </row>
    <row r="31" spans="1:45" s="29" customFormat="1" ht="158.25" hidden="1" customHeight="1" x14ac:dyDescent="0.25">
      <c r="A31" s="103">
        <v>4</v>
      </c>
      <c r="B31" s="103" t="s">
        <v>56</v>
      </c>
      <c r="C31" s="103" t="s">
        <v>185</v>
      </c>
      <c r="D31" s="103" t="s">
        <v>253</v>
      </c>
      <c r="E31" s="4">
        <f t="shared" si="0"/>
        <v>4.4444444444444481E-2</v>
      </c>
      <c r="F31" s="103" t="s">
        <v>90</v>
      </c>
      <c r="G31" s="103" t="s">
        <v>254</v>
      </c>
      <c r="H31" s="103" t="s">
        <v>255</v>
      </c>
      <c r="I31" s="103"/>
      <c r="J31" s="103" t="s">
        <v>189</v>
      </c>
      <c r="K31" s="103" t="s">
        <v>243</v>
      </c>
      <c r="L31" s="11">
        <v>26</v>
      </c>
      <c r="M31" s="11">
        <v>36</v>
      </c>
      <c r="N31" s="11">
        <v>36</v>
      </c>
      <c r="O31" s="11">
        <v>32</v>
      </c>
      <c r="P31" s="10">
        <f t="shared" si="12"/>
        <v>130</v>
      </c>
      <c r="Q31" s="103" t="s">
        <v>108</v>
      </c>
      <c r="R31" s="103" t="s">
        <v>244</v>
      </c>
      <c r="S31" s="103" t="s">
        <v>245</v>
      </c>
      <c r="T31" s="103" t="s">
        <v>67</v>
      </c>
      <c r="U31" s="103" t="s">
        <v>244</v>
      </c>
      <c r="V31" s="32">
        <f t="shared" si="5"/>
        <v>26</v>
      </c>
      <c r="W31" s="91">
        <v>71</v>
      </c>
      <c r="X31" s="88">
        <v>1</v>
      </c>
      <c r="Y31" s="81" t="s">
        <v>256</v>
      </c>
      <c r="Z31" s="81" t="s">
        <v>233</v>
      </c>
      <c r="AA31" s="9">
        <f t="shared" si="6"/>
        <v>36</v>
      </c>
      <c r="AB31" s="89">
        <v>105</v>
      </c>
      <c r="AC31" s="80">
        <f t="shared" si="7"/>
        <v>1</v>
      </c>
      <c r="AD31" s="66" t="s">
        <v>257</v>
      </c>
      <c r="AE31" s="66" t="s">
        <v>258</v>
      </c>
      <c r="AF31" s="9">
        <f t="shared" si="8"/>
        <v>36</v>
      </c>
      <c r="AG31" s="89">
        <v>47</v>
      </c>
      <c r="AH31" s="80">
        <f t="shared" si="9"/>
        <v>1</v>
      </c>
      <c r="AI31" s="103" t="s">
        <v>259</v>
      </c>
      <c r="AJ31" s="103" t="s">
        <v>260</v>
      </c>
      <c r="AK31" s="32">
        <f t="shared" si="1"/>
        <v>32</v>
      </c>
      <c r="AL31" s="105">
        <v>43</v>
      </c>
      <c r="AM31" s="80">
        <f t="shared" si="2"/>
        <v>1</v>
      </c>
      <c r="AN31" s="103" t="s">
        <v>261</v>
      </c>
      <c r="AO31" s="103" t="s">
        <v>262</v>
      </c>
      <c r="AP31" s="32">
        <f t="shared" si="3"/>
        <v>130</v>
      </c>
      <c r="AQ31" s="106">
        <f t="shared" si="11"/>
        <v>266</v>
      </c>
      <c r="AR31" s="80">
        <f t="shared" si="4"/>
        <v>1</v>
      </c>
      <c r="AS31" s="81" t="s">
        <v>263</v>
      </c>
    </row>
    <row r="32" spans="1:45" s="29" customFormat="1" ht="210" hidden="1" x14ac:dyDescent="0.25">
      <c r="A32" s="103">
        <v>4</v>
      </c>
      <c r="B32" s="103" t="s">
        <v>56</v>
      </c>
      <c r="C32" s="103" t="s">
        <v>185</v>
      </c>
      <c r="D32" s="103" t="s">
        <v>264</v>
      </c>
      <c r="E32" s="4">
        <f t="shared" si="0"/>
        <v>4.4444444444444481E-2</v>
      </c>
      <c r="F32" s="103" t="s">
        <v>90</v>
      </c>
      <c r="G32" s="103" t="s">
        <v>265</v>
      </c>
      <c r="H32" s="103" t="s">
        <v>266</v>
      </c>
      <c r="I32" s="103"/>
      <c r="J32" s="103" t="s">
        <v>189</v>
      </c>
      <c r="K32" s="103" t="s">
        <v>243</v>
      </c>
      <c r="L32" s="11">
        <v>8</v>
      </c>
      <c r="M32" s="11">
        <v>10</v>
      </c>
      <c r="N32" s="11">
        <v>10</v>
      </c>
      <c r="O32" s="11">
        <v>8</v>
      </c>
      <c r="P32" s="10">
        <f t="shared" si="12"/>
        <v>36</v>
      </c>
      <c r="Q32" s="103" t="s">
        <v>108</v>
      </c>
      <c r="R32" s="103" t="s">
        <v>244</v>
      </c>
      <c r="S32" s="103" t="s">
        <v>245</v>
      </c>
      <c r="T32" s="103" t="s">
        <v>67</v>
      </c>
      <c r="U32" s="103" t="s">
        <v>244</v>
      </c>
      <c r="V32" s="32">
        <f t="shared" si="5"/>
        <v>8</v>
      </c>
      <c r="W32" s="91">
        <v>60</v>
      </c>
      <c r="X32" s="88">
        <v>1</v>
      </c>
      <c r="Y32" s="81" t="s">
        <v>267</v>
      </c>
      <c r="Z32" s="81" t="s">
        <v>233</v>
      </c>
      <c r="AA32" s="9">
        <f t="shared" si="6"/>
        <v>10</v>
      </c>
      <c r="AB32" s="89">
        <v>86</v>
      </c>
      <c r="AC32" s="80">
        <f t="shared" si="7"/>
        <v>1</v>
      </c>
      <c r="AD32" s="66" t="s">
        <v>268</v>
      </c>
      <c r="AE32" s="66" t="s">
        <v>269</v>
      </c>
      <c r="AF32" s="9">
        <f t="shared" si="8"/>
        <v>10</v>
      </c>
      <c r="AG32" s="89">
        <v>16</v>
      </c>
      <c r="AH32" s="80">
        <f t="shared" si="9"/>
        <v>1</v>
      </c>
      <c r="AI32" s="103" t="s">
        <v>270</v>
      </c>
      <c r="AJ32" s="103" t="s">
        <v>271</v>
      </c>
      <c r="AK32" s="32">
        <f t="shared" si="1"/>
        <v>8</v>
      </c>
      <c r="AL32" s="105">
        <v>13</v>
      </c>
      <c r="AM32" s="80">
        <f t="shared" si="2"/>
        <v>1</v>
      </c>
      <c r="AN32" s="103" t="s">
        <v>272</v>
      </c>
      <c r="AO32" s="103" t="s">
        <v>271</v>
      </c>
      <c r="AP32" s="32">
        <f t="shared" si="3"/>
        <v>36</v>
      </c>
      <c r="AQ32" s="106">
        <f t="shared" si="11"/>
        <v>175</v>
      </c>
      <c r="AR32" s="80">
        <f t="shared" si="4"/>
        <v>1</v>
      </c>
      <c r="AS32" s="81" t="s">
        <v>273</v>
      </c>
    </row>
    <row r="33" spans="1:45" s="29" customFormat="1" ht="150" hidden="1" x14ac:dyDescent="0.25">
      <c r="A33" s="103">
        <v>4</v>
      </c>
      <c r="B33" s="103" t="s">
        <v>56</v>
      </c>
      <c r="C33" s="103" t="s">
        <v>185</v>
      </c>
      <c r="D33" s="103" t="s">
        <v>274</v>
      </c>
      <c r="E33" s="4">
        <f t="shared" si="0"/>
        <v>4.4444444444444481E-2</v>
      </c>
      <c r="F33" s="103" t="s">
        <v>90</v>
      </c>
      <c r="G33" s="103" t="s">
        <v>275</v>
      </c>
      <c r="H33" s="103" t="s">
        <v>276</v>
      </c>
      <c r="I33" s="103"/>
      <c r="J33" s="103" t="s">
        <v>189</v>
      </c>
      <c r="K33" s="103" t="s">
        <v>243</v>
      </c>
      <c r="L33" s="11">
        <v>9</v>
      </c>
      <c r="M33" s="11">
        <v>12</v>
      </c>
      <c r="N33" s="11">
        <v>12</v>
      </c>
      <c r="O33" s="11">
        <v>11</v>
      </c>
      <c r="P33" s="10">
        <f t="shared" si="12"/>
        <v>44</v>
      </c>
      <c r="Q33" s="103" t="s">
        <v>108</v>
      </c>
      <c r="R33" s="103" t="s">
        <v>244</v>
      </c>
      <c r="S33" s="103" t="s">
        <v>245</v>
      </c>
      <c r="T33" s="103" t="s">
        <v>67</v>
      </c>
      <c r="U33" s="103" t="s">
        <v>244</v>
      </c>
      <c r="V33" s="32">
        <f t="shared" si="5"/>
        <v>9</v>
      </c>
      <c r="W33" s="91">
        <v>15</v>
      </c>
      <c r="X33" s="88">
        <v>1</v>
      </c>
      <c r="Y33" s="81" t="s">
        <v>277</v>
      </c>
      <c r="Z33" s="81" t="s">
        <v>278</v>
      </c>
      <c r="AA33" s="9">
        <f t="shared" si="6"/>
        <v>12</v>
      </c>
      <c r="AB33" s="89">
        <v>12</v>
      </c>
      <c r="AC33" s="80">
        <f>IF(AB33/AA33&gt;100%,100%,AB33/AA33)</f>
        <v>1</v>
      </c>
      <c r="AD33" s="66" t="s">
        <v>279</v>
      </c>
      <c r="AE33" s="66" t="s">
        <v>280</v>
      </c>
      <c r="AF33" s="9">
        <f t="shared" si="8"/>
        <v>12</v>
      </c>
      <c r="AG33" s="89">
        <v>14</v>
      </c>
      <c r="AH33" s="80">
        <f>IF(AG33/AF33&gt;100%,100%,AG33/AF33)</f>
        <v>1</v>
      </c>
      <c r="AI33" s="103" t="s">
        <v>281</v>
      </c>
      <c r="AJ33" s="103" t="s">
        <v>282</v>
      </c>
      <c r="AK33" s="32">
        <f t="shared" si="1"/>
        <v>11</v>
      </c>
      <c r="AL33" s="105">
        <v>14</v>
      </c>
      <c r="AM33" s="80">
        <f t="shared" si="2"/>
        <v>1</v>
      </c>
      <c r="AN33" s="103" t="s">
        <v>283</v>
      </c>
      <c r="AO33" s="103" t="s">
        <v>282</v>
      </c>
      <c r="AP33" s="32">
        <f t="shared" si="3"/>
        <v>44</v>
      </c>
      <c r="AQ33" s="106">
        <f t="shared" si="11"/>
        <v>55</v>
      </c>
      <c r="AR33" s="80">
        <f t="shared" si="4"/>
        <v>1</v>
      </c>
      <c r="AS33" s="81" t="s">
        <v>284</v>
      </c>
    </row>
    <row r="34" spans="1:45" s="113" customFormat="1" ht="15.75" hidden="1" x14ac:dyDescent="0.25">
      <c r="A34" s="108"/>
      <c r="B34" s="108"/>
      <c r="C34" s="108"/>
      <c r="D34" s="109" t="s">
        <v>285</v>
      </c>
      <c r="E34" s="110">
        <f>SUM(E16:E33)</f>
        <v>0.80000000000000093</v>
      </c>
      <c r="F34" s="108"/>
      <c r="G34" s="108"/>
      <c r="H34" s="108"/>
      <c r="I34" s="108"/>
      <c r="J34" s="108"/>
      <c r="K34" s="108"/>
      <c r="L34" s="110"/>
      <c r="M34" s="110"/>
      <c r="N34" s="110"/>
      <c r="O34" s="110"/>
      <c r="P34" s="110"/>
      <c r="Q34" s="108"/>
      <c r="R34" s="108"/>
      <c r="S34" s="108"/>
      <c r="T34" s="108"/>
      <c r="U34" s="108"/>
      <c r="V34" s="54"/>
      <c r="W34" s="54"/>
      <c r="X34" s="54">
        <f>AVERAGE(X16:X33)*80%</f>
        <v>0.60343291301169599</v>
      </c>
      <c r="Y34" s="55"/>
      <c r="Z34" s="55"/>
      <c r="AA34" s="111"/>
      <c r="AB34" s="111"/>
      <c r="AC34" s="75">
        <f>AVERAGE(AC16:AC33)*80%</f>
        <v>0.69597409700722401</v>
      </c>
      <c r="AD34" s="55"/>
      <c r="AE34" s="55"/>
      <c r="AF34" s="111"/>
      <c r="AG34" s="111"/>
      <c r="AH34" s="75">
        <f>AVERAGE(AH16:AH33)*80%</f>
        <v>0.77117432404540764</v>
      </c>
      <c r="AI34" s="112"/>
      <c r="AJ34" s="112"/>
      <c r="AK34" s="54"/>
      <c r="AL34" s="54"/>
      <c r="AM34" s="75">
        <f>AVERAGE(AM16:AM33)*80%</f>
        <v>0.75434880116959058</v>
      </c>
      <c r="AN34" s="112"/>
      <c r="AO34" s="112"/>
      <c r="AP34" s="54"/>
      <c r="AQ34" s="54"/>
      <c r="AR34" s="75">
        <f>AVERAGE(AR16:AR33)*80%</f>
        <v>0.76255802756535207</v>
      </c>
      <c r="AS34" s="55"/>
    </row>
    <row r="35" spans="1:45" s="114" customFormat="1" ht="230.25" hidden="1" customHeight="1" x14ac:dyDescent="0.25">
      <c r="A35" s="13">
        <v>7</v>
      </c>
      <c r="B35" s="13" t="s">
        <v>286</v>
      </c>
      <c r="C35" s="13" t="s">
        <v>287</v>
      </c>
      <c r="D35" s="13" t="s">
        <v>288</v>
      </c>
      <c r="E35" s="14">
        <v>0.04</v>
      </c>
      <c r="F35" s="13" t="s">
        <v>289</v>
      </c>
      <c r="G35" s="13" t="s">
        <v>290</v>
      </c>
      <c r="H35" s="13" t="s">
        <v>291</v>
      </c>
      <c r="I35" s="13"/>
      <c r="J35" s="15" t="s">
        <v>292</v>
      </c>
      <c r="K35" s="15" t="s">
        <v>293</v>
      </c>
      <c r="L35" s="16">
        <v>0</v>
      </c>
      <c r="M35" s="16">
        <v>0.8</v>
      </c>
      <c r="N35" s="16">
        <v>0</v>
      </c>
      <c r="O35" s="16">
        <v>0.8</v>
      </c>
      <c r="P35" s="16">
        <v>0.8</v>
      </c>
      <c r="Q35" s="13" t="s">
        <v>108</v>
      </c>
      <c r="R35" s="13" t="s">
        <v>294</v>
      </c>
      <c r="S35" s="13" t="s">
        <v>295</v>
      </c>
      <c r="T35" s="13" t="s">
        <v>296</v>
      </c>
      <c r="U35" s="13" t="s">
        <v>297</v>
      </c>
      <c r="V35" s="33" t="s">
        <v>69</v>
      </c>
      <c r="W35" s="33" t="s">
        <v>69</v>
      </c>
      <c r="X35" s="33" t="s">
        <v>69</v>
      </c>
      <c r="Y35" s="92" t="s">
        <v>70</v>
      </c>
      <c r="Z35" s="71" t="s">
        <v>69</v>
      </c>
      <c r="AA35" s="33">
        <f t="shared" si="6"/>
        <v>0.8</v>
      </c>
      <c r="AB35" s="33">
        <v>0.627</v>
      </c>
      <c r="AC35" s="41">
        <f>IF(AB35/AA35&gt;100%,100%,AB35/AA35)</f>
        <v>0.78374999999999995</v>
      </c>
      <c r="AD35" s="42" t="s">
        <v>298</v>
      </c>
      <c r="AE35" s="42" t="s">
        <v>299</v>
      </c>
      <c r="AF35" s="37" t="s">
        <v>69</v>
      </c>
      <c r="AG35" s="13" t="s">
        <v>69</v>
      </c>
      <c r="AH35" s="13" t="s">
        <v>69</v>
      </c>
      <c r="AI35" s="42" t="s">
        <v>300</v>
      </c>
      <c r="AJ35" s="42" t="s">
        <v>300</v>
      </c>
      <c r="AK35" s="37">
        <f t="shared" si="1"/>
        <v>0.8</v>
      </c>
      <c r="AL35" s="37">
        <v>0.81799999999999995</v>
      </c>
      <c r="AM35" s="107">
        <f>IF(AL35/AK35&gt;100%,100%,AL35/AK35)</f>
        <v>1</v>
      </c>
      <c r="AN35" s="42" t="s">
        <v>301</v>
      </c>
      <c r="AO35" s="13" t="s">
        <v>302</v>
      </c>
      <c r="AP35" s="37">
        <f t="shared" si="3"/>
        <v>0.8</v>
      </c>
      <c r="AQ35" s="37">
        <f>(AB35+AL35)/2</f>
        <v>0.72249999999999992</v>
      </c>
      <c r="AR35" s="39">
        <f t="shared" ref="AR35:AR39" si="13">IF(AQ35/AP35&gt;100%,100%,AQ35/AP35)</f>
        <v>0.90312499999999984</v>
      </c>
      <c r="AS35" s="42" t="s">
        <v>303</v>
      </c>
    </row>
    <row r="36" spans="1:45" s="114" customFormat="1" ht="105" hidden="1" x14ac:dyDescent="0.25">
      <c r="A36" s="13">
        <v>7</v>
      </c>
      <c r="B36" s="13" t="s">
        <v>286</v>
      </c>
      <c r="C36" s="13" t="s">
        <v>287</v>
      </c>
      <c r="D36" s="13" t="s">
        <v>304</v>
      </c>
      <c r="E36" s="14">
        <v>0.04</v>
      </c>
      <c r="F36" s="13" t="s">
        <v>289</v>
      </c>
      <c r="G36" s="13" t="s">
        <v>305</v>
      </c>
      <c r="H36" s="13" t="s">
        <v>306</v>
      </c>
      <c r="I36" s="13"/>
      <c r="J36" s="15" t="s">
        <v>292</v>
      </c>
      <c r="K36" s="15" t="s">
        <v>307</v>
      </c>
      <c r="L36" s="17">
        <v>1</v>
      </c>
      <c r="M36" s="17">
        <v>1</v>
      </c>
      <c r="N36" s="17">
        <v>1</v>
      </c>
      <c r="O36" s="17">
        <v>1</v>
      </c>
      <c r="P36" s="17">
        <v>1</v>
      </c>
      <c r="Q36" s="13" t="s">
        <v>108</v>
      </c>
      <c r="R36" s="13" t="s">
        <v>308</v>
      </c>
      <c r="S36" s="13" t="s">
        <v>309</v>
      </c>
      <c r="T36" s="13" t="s">
        <v>310</v>
      </c>
      <c r="U36" s="13" t="s">
        <v>311</v>
      </c>
      <c r="V36" s="33">
        <f>L36</f>
        <v>1</v>
      </c>
      <c r="W36" s="37">
        <v>0.5</v>
      </c>
      <c r="X36" s="37">
        <v>0.5</v>
      </c>
      <c r="Y36" s="92" t="s">
        <v>312</v>
      </c>
      <c r="Z36" s="42" t="s">
        <v>313</v>
      </c>
      <c r="AA36" s="33">
        <f t="shared" si="6"/>
        <v>1</v>
      </c>
      <c r="AB36" s="33">
        <v>0.55000000000000004</v>
      </c>
      <c r="AC36" s="41">
        <f>IF(AB36/AA36&gt;100%,100%,AB36/AA36)</f>
        <v>0.55000000000000004</v>
      </c>
      <c r="AD36" s="42" t="s">
        <v>314</v>
      </c>
      <c r="AE36" s="42" t="s">
        <v>315</v>
      </c>
      <c r="AF36" s="37">
        <f t="shared" si="8"/>
        <v>1</v>
      </c>
      <c r="AG36" s="39">
        <v>0.66669999999999996</v>
      </c>
      <c r="AH36" s="39">
        <f>IF(AG36/AF36&gt;100%,100%,AG36/AF36)</f>
        <v>0.66669999999999996</v>
      </c>
      <c r="AI36" s="42" t="s">
        <v>316</v>
      </c>
      <c r="AJ36" s="42" t="s">
        <v>313</v>
      </c>
      <c r="AK36" s="37">
        <f t="shared" si="1"/>
        <v>1</v>
      </c>
      <c r="AL36" s="37">
        <v>1</v>
      </c>
      <c r="AM36" s="107">
        <f>IF(AL36/AK36&gt;100%,100%,AL36/AK36)</f>
        <v>1</v>
      </c>
      <c r="AN36" s="42" t="s">
        <v>317</v>
      </c>
      <c r="AO36" s="13" t="s">
        <v>318</v>
      </c>
      <c r="AP36" s="37">
        <f t="shared" si="3"/>
        <v>1</v>
      </c>
      <c r="AQ36" s="41">
        <f>(W36+AB36+AB36+AG36)/4</f>
        <v>0.56667500000000004</v>
      </c>
      <c r="AR36" s="39">
        <f t="shared" si="13"/>
        <v>0.56667500000000004</v>
      </c>
      <c r="AS36" s="42" t="s">
        <v>319</v>
      </c>
    </row>
    <row r="37" spans="1:45" s="114" customFormat="1" ht="114" hidden="1" customHeight="1" x14ac:dyDescent="0.25">
      <c r="A37" s="13">
        <v>7</v>
      </c>
      <c r="B37" s="13" t="s">
        <v>286</v>
      </c>
      <c r="C37" s="13" t="s">
        <v>320</v>
      </c>
      <c r="D37" s="13" t="s">
        <v>321</v>
      </c>
      <c r="E37" s="14">
        <v>0.04</v>
      </c>
      <c r="F37" s="13" t="s">
        <v>289</v>
      </c>
      <c r="G37" s="13" t="s">
        <v>322</v>
      </c>
      <c r="H37" s="13" t="s">
        <v>323</v>
      </c>
      <c r="I37" s="13"/>
      <c r="J37" s="15" t="s">
        <v>292</v>
      </c>
      <c r="K37" s="15" t="s">
        <v>324</v>
      </c>
      <c r="L37" s="17">
        <v>0</v>
      </c>
      <c r="M37" s="17">
        <v>1</v>
      </c>
      <c r="N37" s="17">
        <v>1</v>
      </c>
      <c r="O37" s="17">
        <v>1</v>
      </c>
      <c r="P37" s="17">
        <v>1</v>
      </c>
      <c r="Q37" s="13" t="s">
        <v>108</v>
      </c>
      <c r="R37" s="13" t="s">
        <v>325</v>
      </c>
      <c r="S37" s="13" t="s">
        <v>326</v>
      </c>
      <c r="T37" s="13" t="s">
        <v>327</v>
      </c>
      <c r="U37" s="13" t="s">
        <v>328</v>
      </c>
      <c r="V37" s="33" t="s">
        <v>69</v>
      </c>
      <c r="W37" s="33" t="s">
        <v>69</v>
      </c>
      <c r="X37" s="33" t="s">
        <v>69</v>
      </c>
      <c r="Y37" s="92" t="s">
        <v>70</v>
      </c>
      <c r="Z37" s="71" t="s">
        <v>69</v>
      </c>
      <c r="AA37" s="33">
        <f t="shared" si="6"/>
        <v>1</v>
      </c>
      <c r="AB37" s="41">
        <v>0.95650000000000002</v>
      </c>
      <c r="AC37" s="41">
        <f>IF(AB37/AA37&gt;100%,100%,AB37/AA37)</f>
        <v>0.95650000000000002</v>
      </c>
      <c r="AD37" s="42" t="s">
        <v>329</v>
      </c>
      <c r="AE37" s="42" t="s">
        <v>330</v>
      </c>
      <c r="AF37" s="37">
        <f t="shared" si="8"/>
        <v>1</v>
      </c>
      <c r="AG37" s="37">
        <v>1</v>
      </c>
      <c r="AH37" s="37">
        <f>IF(AG37/AF37&gt;100%,100%,AG37/AF37)</f>
        <v>1</v>
      </c>
      <c r="AI37" s="42" t="s">
        <v>331</v>
      </c>
      <c r="AJ37" s="97" t="s">
        <v>332</v>
      </c>
      <c r="AK37" s="37">
        <f t="shared" si="1"/>
        <v>1</v>
      </c>
      <c r="AL37" s="37">
        <v>1</v>
      </c>
      <c r="AM37" s="107">
        <f>IF(AL37/AK37&gt;100%,100%,AL37/AK37)</f>
        <v>1</v>
      </c>
      <c r="AN37" s="42" t="s">
        <v>331</v>
      </c>
      <c r="AO37" s="42" t="s">
        <v>333</v>
      </c>
      <c r="AP37" s="37">
        <f t="shared" si="3"/>
        <v>1</v>
      </c>
      <c r="AQ37" s="41">
        <f>(AB37+AB37+AG37)/3</f>
        <v>0.97100000000000009</v>
      </c>
      <c r="AR37" s="39">
        <f t="shared" si="13"/>
        <v>0.97100000000000009</v>
      </c>
      <c r="AS37" s="42" t="s">
        <v>334</v>
      </c>
    </row>
    <row r="38" spans="1:45" s="114" customFormat="1" ht="105" hidden="1" x14ac:dyDescent="0.25">
      <c r="A38" s="13">
        <v>7</v>
      </c>
      <c r="B38" s="13" t="s">
        <v>286</v>
      </c>
      <c r="C38" s="13" t="s">
        <v>287</v>
      </c>
      <c r="D38" s="13" t="s">
        <v>335</v>
      </c>
      <c r="E38" s="14">
        <v>0.04</v>
      </c>
      <c r="F38" s="13" t="s">
        <v>289</v>
      </c>
      <c r="G38" s="13" t="s">
        <v>336</v>
      </c>
      <c r="H38" s="13" t="s">
        <v>337</v>
      </c>
      <c r="I38" s="13"/>
      <c r="J38" s="15" t="s">
        <v>292</v>
      </c>
      <c r="K38" s="15" t="s">
        <v>338</v>
      </c>
      <c r="L38" s="17">
        <v>0</v>
      </c>
      <c r="M38" s="17">
        <v>1</v>
      </c>
      <c r="N38" s="17" t="s">
        <v>69</v>
      </c>
      <c r="O38" s="17">
        <v>1</v>
      </c>
      <c r="P38" s="17">
        <v>1</v>
      </c>
      <c r="Q38" s="13" t="s">
        <v>108</v>
      </c>
      <c r="R38" s="13" t="s">
        <v>339</v>
      </c>
      <c r="S38" s="13" t="s">
        <v>340</v>
      </c>
      <c r="T38" s="13" t="s">
        <v>310</v>
      </c>
      <c r="U38" s="13" t="s">
        <v>340</v>
      </c>
      <c r="V38" s="33" t="s">
        <v>69</v>
      </c>
      <c r="W38" s="33" t="s">
        <v>69</v>
      </c>
      <c r="X38" s="33" t="s">
        <v>69</v>
      </c>
      <c r="Y38" s="92" t="s">
        <v>70</v>
      </c>
      <c r="Z38" s="71" t="s">
        <v>69</v>
      </c>
      <c r="AA38" s="33">
        <f t="shared" si="6"/>
        <v>1</v>
      </c>
      <c r="AB38" s="33">
        <v>1</v>
      </c>
      <c r="AC38" s="41">
        <f>IF(AB38/AA38&gt;100%,100%,AB38/AA38)</f>
        <v>1</v>
      </c>
      <c r="AD38" s="42" t="s">
        <v>341</v>
      </c>
      <c r="AE38" s="42" t="s">
        <v>342</v>
      </c>
      <c r="AF38" s="37" t="s">
        <v>69</v>
      </c>
      <c r="AG38" s="37" t="s">
        <v>69</v>
      </c>
      <c r="AH38" s="37" t="s">
        <v>69</v>
      </c>
      <c r="AI38" s="42" t="s">
        <v>86</v>
      </c>
      <c r="AJ38" s="98" t="s">
        <v>69</v>
      </c>
      <c r="AK38" s="37">
        <f t="shared" si="1"/>
        <v>1</v>
      </c>
      <c r="AL38" s="37">
        <v>1</v>
      </c>
      <c r="AM38" s="107">
        <f>IF(AL38/AK38&gt;100%,100%,AL38/AK38)</f>
        <v>1</v>
      </c>
      <c r="AN38" s="42" t="s">
        <v>343</v>
      </c>
      <c r="AO38" s="13" t="s">
        <v>342</v>
      </c>
      <c r="AP38" s="37">
        <f t="shared" si="3"/>
        <v>1</v>
      </c>
      <c r="AQ38" s="37">
        <v>1</v>
      </c>
      <c r="AR38" s="39">
        <f t="shared" si="13"/>
        <v>1</v>
      </c>
      <c r="AS38" s="42" t="s">
        <v>341</v>
      </c>
    </row>
    <row r="39" spans="1:45" s="114" customFormat="1" ht="120" hidden="1" x14ac:dyDescent="0.25">
      <c r="A39" s="13">
        <v>5</v>
      </c>
      <c r="B39" s="13" t="s">
        <v>344</v>
      </c>
      <c r="C39" s="13" t="s">
        <v>345</v>
      </c>
      <c r="D39" s="13" t="s">
        <v>346</v>
      </c>
      <c r="E39" s="14">
        <v>0.04</v>
      </c>
      <c r="F39" s="13" t="s">
        <v>289</v>
      </c>
      <c r="G39" s="13" t="s">
        <v>347</v>
      </c>
      <c r="H39" s="13" t="s">
        <v>348</v>
      </c>
      <c r="I39" s="13"/>
      <c r="J39" s="15" t="s">
        <v>349</v>
      </c>
      <c r="K39" s="15" t="s">
        <v>350</v>
      </c>
      <c r="L39" s="16">
        <v>0.33</v>
      </c>
      <c r="M39" s="16">
        <v>0.67</v>
      </c>
      <c r="N39" s="16">
        <v>1</v>
      </c>
      <c r="O39" s="16">
        <v>0</v>
      </c>
      <c r="P39" s="16">
        <v>1</v>
      </c>
      <c r="Q39" s="13" t="s">
        <v>108</v>
      </c>
      <c r="R39" s="13" t="s">
        <v>351</v>
      </c>
      <c r="S39" s="13" t="s">
        <v>352</v>
      </c>
      <c r="T39" s="13" t="s">
        <v>353</v>
      </c>
      <c r="U39" s="13" t="s">
        <v>352</v>
      </c>
      <c r="V39" s="33">
        <f>L39</f>
        <v>0.33</v>
      </c>
      <c r="W39" s="39">
        <v>0.97389999999999999</v>
      </c>
      <c r="X39" s="37">
        <v>1</v>
      </c>
      <c r="Y39" s="92" t="s">
        <v>354</v>
      </c>
      <c r="Z39" s="42"/>
      <c r="AA39" s="33">
        <f t="shared" si="6"/>
        <v>0.67</v>
      </c>
      <c r="AB39" s="41">
        <v>0.98299999999999998</v>
      </c>
      <c r="AC39" s="41">
        <f>IF(AB39/AA39&gt;100%,100%,AB39/AA39)</f>
        <v>1</v>
      </c>
      <c r="AD39" s="42" t="s">
        <v>355</v>
      </c>
      <c r="AE39" s="42" t="s">
        <v>356</v>
      </c>
      <c r="AF39" s="37">
        <f t="shared" si="8"/>
        <v>1</v>
      </c>
      <c r="AG39" s="96">
        <v>0.89480000000000004</v>
      </c>
      <c r="AH39" s="107">
        <f>IF(AG39/AF39&gt;100%,100%,AG39/AF39)</f>
        <v>0.89480000000000004</v>
      </c>
      <c r="AI39" s="42" t="s">
        <v>357</v>
      </c>
      <c r="AJ39" s="42" t="s">
        <v>358</v>
      </c>
      <c r="AK39" s="37">
        <v>1</v>
      </c>
      <c r="AL39" s="37">
        <v>1</v>
      </c>
      <c r="AM39" s="107">
        <v>1</v>
      </c>
      <c r="AN39" s="42" t="s">
        <v>359</v>
      </c>
      <c r="AO39" s="13" t="s">
        <v>360</v>
      </c>
      <c r="AP39" s="37">
        <f t="shared" si="3"/>
        <v>1</v>
      </c>
      <c r="AQ39" s="39">
        <v>1</v>
      </c>
      <c r="AR39" s="39">
        <f t="shared" si="13"/>
        <v>1</v>
      </c>
      <c r="AS39" s="42" t="s">
        <v>359</v>
      </c>
    </row>
    <row r="40" spans="1:45" s="26" customFormat="1" ht="15.75" hidden="1" x14ac:dyDescent="0.25">
      <c r="A40" s="12"/>
      <c r="B40" s="12"/>
      <c r="C40" s="12"/>
      <c r="D40" s="18" t="s">
        <v>361</v>
      </c>
      <c r="E40" s="19">
        <f>SUM(E35:E39)</f>
        <v>0.2</v>
      </c>
      <c r="F40" s="18"/>
      <c r="G40" s="18"/>
      <c r="H40" s="18"/>
      <c r="I40" s="18"/>
      <c r="J40" s="18"/>
      <c r="K40" s="18"/>
      <c r="L40" s="20">
        <f>AVERAGE(L36:L39)</f>
        <v>0.33250000000000002</v>
      </c>
      <c r="M40" s="20">
        <f>AVERAGE(M36:M39)</f>
        <v>0.91749999999999998</v>
      </c>
      <c r="N40" s="20">
        <f>AVERAGE(N36:N39)</f>
        <v>1</v>
      </c>
      <c r="O40" s="20">
        <f>AVERAGE(O36:O39)</f>
        <v>0.75</v>
      </c>
      <c r="P40" s="20">
        <f>AVERAGE(P36:P39)</f>
        <v>1</v>
      </c>
      <c r="Q40" s="18"/>
      <c r="R40" s="12"/>
      <c r="S40" s="12"/>
      <c r="T40" s="12"/>
      <c r="U40" s="12"/>
      <c r="V40" s="57"/>
      <c r="W40" s="57"/>
      <c r="X40" s="58">
        <f>AVERAGE(X35:X39)*20%</f>
        <v>0.15000000000000002</v>
      </c>
      <c r="Y40" s="55"/>
      <c r="Z40" s="55"/>
      <c r="AA40" s="59"/>
      <c r="AB40" s="57"/>
      <c r="AC40" s="76">
        <f>AVERAGE(AC35:AC39)*20%</f>
        <v>0.17161000000000004</v>
      </c>
      <c r="AD40" s="68"/>
      <c r="AE40" s="68"/>
      <c r="AF40" s="59"/>
      <c r="AG40" s="57"/>
      <c r="AH40" s="57">
        <f>AVERAGE(AH35:AH39)*20%</f>
        <v>0.17076666666666668</v>
      </c>
      <c r="AI40" s="56"/>
      <c r="AJ40" s="56"/>
      <c r="AK40" s="57"/>
      <c r="AL40" s="57"/>
      <c r="AM40" s="76">
        <f>AVERAGE(AM35:AM39)*20%</f>
        <v>0.2</v>
      </c>
      <c r="AN40" s="56"/>
      <c r="AO40" s="56"/>
      <c r="AP40" s="57"/>
      <c r="AQ40" s="57"/>
      <c r="AR40" s="76">
        <f>AVERAGE(AR35:AR39)*20%</f>
        <v>0.17763199999999998</v>
      </c>
      <c r="AS40" s="68"/>
    </row>
    <row r="41" spans="1:45" s="27" customFormat="1" ht="18.75" hidden="1" x14ac:dyDescent="0.3">
      <c r="A41" s="21"/>
      <c r="B41" s="21"/>
      <c r="C41" s="21"/>
      <c r="D41" s="22" t="s">
        <v>362</v>
      </c>
      <c r="E41" s="23">
        <f>E40+E34</f>
        <v>1.0000000000000009</v>
      </c>
      <c r="F41" s="21"/>
      <c r="G41" s="21"/>
      <c r="H41" s="21"/>
      <c r="I41" s="21"/>
      <c r="J41" s="21"/>
      <c r="K41" s="21"/>
      <c r="L41" s="24">
        <f>L40*$E$40</f>
        <v>6.6500000000000004E-2</v>
      </c>
      <c r="M41" s="24">
        <f>M40*$E$40</f>
        <v>0.1835</v>
      </c>
      <c r="N41" s="24">
        <f>N40*$E$40</f>
        <v>0.2</v>
      </c>
      <c r="O41" s="24">
        <f>O40*$E$40</f>
        <v>0.15000000000000002</v>
      </c>
      <c r="P41" s="24">
        <f>P40*$E$40</f>
        <v>0.2</v>
      </c>
      <c r="Q41" s="21"/>
      <c r="R41" s="21"/>
      <c r="S41" s="21"/>
      <c r="T41" s="21"/>
      <c r="U41" s="21"/>
      <c r="V41" s="60"/>
      <c r="W41" s="60"/>
      <c r="X41" s="61">
        <f>X34+X40</f>
        <v>0.75343291301169601</v>
      </c>
      <c r="Y41" s="62"/>
      <c r="Z41" s="62"/>
      <c r="AA41" s="63"/>
      <c r="AB41" s="60"/>
      <c r="AC41" s="77">
        <f>AC34+AC40</f>
        <v>0.86758409700722405</v>
      </c>
      <c r="AD41" s="69"/>
      <c r="AE41" s="69"/>
      <c r="AF41" s="63"/>
      <c r="AG41" s="60"/>
      <c r="AH41" s="77">
        <f>AH34+AH40</f>
        <v>0.94194099071207438</v>
      </c>
      <c r="AI41" s="99"/>
      <c r="AJ41" s="99"/>
      <c r="AK41" s="100"/>
      <c r="AL41" s="100"/>
      <c r="AM41" s="77">
        <f>AM34+AM40</f>
        <v>0.95434880116959064</v>
      </c>
      <c r="AN41" s="99"/>
      <c r="AO41" s="99"/>
      <c r="AP41" s="100"/>
      <c r="AQ41" s="100"/>
      <c r="AR41" s="77">
        <f>AR34+AR40</f>
        <v>0.94019002756535208</v>
      </c>
      <c r="AS41" s="69"/>
    </row>
  </sheetData>
  <sheetProtection formatColumns="0" formatRows="0" selectLockedCells="1" autoFilter="0" selectUnlockedCells="1"/>
  <autoFilter ref="A15:AS41" xr:uid="{00000000-0001-0000-0000-000000000000}"/>
  <mergeCells count="28">
    <mergeCell ref="AP13:AS13"/>
    <mergeCell ref="AP14:AS14"/>
    <mergeCell ref="V13:Z13"/>
    <mergeCell ref="F4:K4"/>
    <mergeCell ref="H5:K5"/>
    <mergeCell ref="H6:K6"/>
    <mergeCell ref="Q13:U14"/>
    <mergeCell ref="V14:Z14"/>
    <mergeCell ref="AA14:AE14"/>
    <mergeCell ref="AF14:AJ14"/>
    <mergeCell ref="AK14:AO14"/>
    <mergeCell ref="AK13:AO13"/>
    <mergeCell ref="AF13:AJ13"/>
    <mergeCell ref="AA13:AE13"/>
    <mergeCell ref="A13:B14"/>
    <mergeCell ref="C13:C15"/>
    <mergeCell ref="D13:P14"/>
    <mergeCell ref="A1:K1"/>
    <mergeCell ref="L1:P1"/>
    <mergeCell ref="A2:P2"/>
    <mergeCell ref="A4:B8"/>
    <mergeCell ref="C4:D8"/>
    <mergeCell ref="H9:K9"/>
    <mergeCell ref="H11:K11"/>
    <mergeCell ref="H10:K10"/>
    <mergeCell ref="F7:F8"/>
    <mergeCell ref="G7:G8"/>
    <mergeCell ref="H7:K8"/>
  </mergeCells>
  <dataValidations count="3">
    <dataValidation allowBlank="1" showInputMessage="1" showErrorMessage="1" error="Escriba un texto " promptTitle="Cualquier contenido" sqref="F16:F33" xr:uid="{00000000-0002-0000-0000-000000000000}"/>
    <dataValidation type="textLength" operator="lessThanOrEqual" allowBlank="1" showInputMessage="1" showErrorMessage="1" error="Por favor ingresar menos de 2.500 caracteres, incluyendo espacios." prompt="Recuerde que este campo tiene máximo 2.500 caracteres, incluyendo espacios." sqref="AS27 Y18:Y33 AS30:AS33 Y36 Y39 AS21" xr:uid="{00000000-0002-0000-0000-000001000000}">
      <formula1>2500</formula1>
    </dataValidation>
    <dataValidation type="textLength" operator="lessThanOrEqual" allowBlank="1" showInputMessage="1" showErrorMessage="1" error="Por favor ingresar menos de 2.500 caracteres, incluyendo espacios." sqref="Z39 W39:X39 Z18:Z33 Z36 W36:X36 X18:X33 W18:W27 W29:W33" xr:uid="{00000000-0002-0000-0000-000002000000}">
      <formula1>2500</formula1>
    </dataValidation>
  </dataValidations>
  <hyperlinks>
    <hyperlink ref="AJ37" r:id="rId1" xr:uid="{EA4980EE-31E0-4522-9EA9-A731A05C0479}"/>
    <hyperlink ref="AO37" r:id="rId2" xr:uid="{3109BF50-C14F-4A21-AA46-F41359635EBE}"/>
  </hyperlinks>
  <pageMargins left="0.70866141732283472" right="0.70866141732283472" top="0.74803149606299213" bottom="0.74803149606299213" header="0.31496062992125984" footer="0.31496062992125984"/>
  <pageSetup scale="55" orientation="landscape" r:id="rId3"/>
  <ignoredErrors>
    <ignoredError sqref="M40:P40" formulaRange="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 chapinero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Blanca Leidy Navarro Dominguez</cp:lastModifiedBy>
  <cp:revision/>
  <cp:lastPrinted>2022-02-10T12:45:50Z</cp:lastPrinted>
  <dcterms:created xsi:type="dcterms:W3CDTF">2021-01-25T18:44:53Z</dcterms:created>
  <dcterms:modified xsi:type="dcterms:W3CDTF">2022-02-10T12:45:55Z</dcterms:modified>
  <cp:category/>
  <cp:contentStatus/>
</cp:coreProperties>
</file>