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18"/>
  <workbookPr defaultThemeVersion="166925"/>
  <mc:AlternateContent xmlns:mc="http://schemas.openxmlformats.org/markup-compatibility/2006">
    <mc:Choice Requires="x15">
      <x15ac:absPath xmlns:x15ac="http://schemas.microsoft.com/office/spreadsheetml/2010/11/ac" url="C:\Users\SDG\OneDrive - Secretaria Distrital de Gobierno\SDG\Reemplazo Yamile Vacaciones 2022\7. Archivos PG-iit\"/>
    </mc:Choice>
  </mc:AlternateContent>
  <xr:revisionPtr revIDLastSave="200" documentId="8_{B696B53C-F2CF-4BD2-8EC2-7A918D197E0A}" xr6:coauthVersionLast="47" xr6:coauthVersionMax="47" xr10:uidLastSave="{040A02A3-7112-4D35-A38B-85B35ABFFB3C}"/>
  <bookViews>
    <workbookView showHorizontalScroll="0" showVerticalScroll="0" showSheetTabs="0" xWindow="-120" yWindow="-120" windowWidth="20730" windowHeight="11160" xr2:uid="{A2F85664-4A27-4D3D-88FC-9F8B3325025C}"/>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33" i="1" l="1"/>
  <c r="Y41" i="1"/>
  <c r="AD39" i="1"/>
  <c r="AD38" i="1"/>
  <c r="AD37" i="1"/>
  <c r="AR19" i="1"/>
  <c r="AQ19" i="1"/>
  <c r="AS19" i="1"/>
  <c r="AD36" i="1"/>
  <c r="AD35" i="1"/>
  <c r="AD34" i="1"/>
  <c r="AD40" i="1" s="1"/>
  <c r="AD41" i="1" s="1"/>
  <c r="AR35" i="1"/>
  <c r="AS35" i="1" s="1"/>
  <c r="AS40" i="1" s="1"/>
  <c r="X39" i="1"/>
  <c r="Y39" i="1" s="1"/>
  <c r="AS39" i="1"/>
  <c r="AS38" i="1"/>
  <c r="AS37" i="1"/>
  <c r="AS36" i="1"/>
  <c r="AS34" i="1"/>
  <c r="AR25" i="1"/>
  <c r="AR24" i="1"/>
  <c r="AR23" i="1"/>
  <c r="Y38" i="1"/>
  <c r="Y37" i="1"/>
  <c r="Y35" i="1"/>
  <c r="Y32" i="1"/>
  <c r="Y31" i="1"/>
  <c r="Y30" i="1"/>
  <c r="Y29" i="1"/>
  <c r="Y28" i="1"/>
  <c r="Y27" i="1"/>
  <c r="Y26" i="1"/>
  <c r="Y25" i="1"/>
  <c r="Y24" i="1"/>
  <c r="Y23" i="1"/>
  <c r="Y22" i="1"/>
  <c r="Y21" i="1"/>
  <c r="Y20" i="1"/>
  <c r="Y19" i="1"/>
  <c r="Y40" i="1" l="1"/>
  <c r="AQ39" i="1"/>
  <c r="AL39" i="1"/>
  <c r="AG39" i="1"/>
  <c r="AB39" i="1"/>
  <c r="W39" i="1"/>
  <c r="AQ38" i="1"/>
  <c r="AL38" i="1"/>
  <c r="AG38" i="1"/>
  <c r="AB38" i="1"/>
  <c r="W38" i="1"/>
  <c r="AQ37" i="1"/>
  <c r="AL37" i="1"/>
  <c r="AG37" i="1"/>
  <c r="AB37" i="1"/>
  <c r="W37" i="1"/>
  <c r="AQ36" i="1"/>
  <c r="AL36" i="1"/>
  <c r="AG36" i="1"/>
  <c r="AB36" i="1"/>
  <c r="W36" i="1"/>
  <c r="AQ35" i="1"/>
  <c r="AL35" i="1"/>
  <c r="AG35" i="1"/>
  <c r="AB35" i="1"/>
  <c r="W35" i="1"/>
  <c r="AQ34" i="1"/>
  <c r="AL34" i="1"/>
  <c r="AG34" i="1"/>
  <c r="AB34" i="1"/>
  <c r="W34" i="1"/>
  <c r="P32" i="1"/>
  <c r="P31" i="1" l="1"/>
  <c r="AQ31" i="1" s="1"/>
  <c r="P30" i="1"/>
  <c r="AQ30" i="1" s="1"/>
  <c r="P29" i="1"/>
  <c r="AQ29" i="1" s="1"/>
  <c r="P28" i="1"/>
  <c r="AQ28" i="1" s="1"/>
  <c r="P27" i="1"/>
  <c r="AQ27" i="1" s="1"/>
  <c r="P26" i="1"/>
  <c r="AQ26" i="1" s="1"/>
  <c r="AN40" i="1"/>
  <c r="AI40" i="1"/>
  <c r="AR32" i="1"/>
  <c r="AS32" i="1" s="1"/>
  <c r="AL32" i="1"/>
  <c r="AN32" i="1" s="1"/>
  <c r="AG32" i="1"/>
  <c r="AI32" i="1" s="1"/>
  <c r="AB32" i="1"/>
  <c r="AD32" i="1" s="1"/>
  <c r="W32" i="1"/>
  <c r="AQ32" i="1"/>
  <c r="AR31" i="1"/>
  <c r="AS31" i="1" s="1"/>
  <c r="AL31" i="1"/>
  <c r="AN31" i="1" s="1"/>
  <c r="AG31" i="1"/>
  <c r="AI31" i="1" s="1"/>
  <c r="AB31" i="1"/>
  <c r="AD31" i="1" s="1"/>
  <c r="W31" i="1"/>
  <c r="AR30" i="1"/>
  <c r="AS30" i="1" s="1"/>
  <c r="AL30" i="1"/>
  <c r="AN30" i="1" s="1"/>
  <c r="AG30" i="1"/>
  <c r="AI30" i="1" s="1"/>
  <c r="AB30" i="1"/>
  <c r="AD30" i="1" s="1"/>
  <c r="W30" i="1"/>
  <c r="AR29" i="1"/>
  <c r="AS29" i="1" s="1"/>
  <c r="AL29" i="1"/>
  <c r="AN29" i="1" s="1"/>
  <c r="AG29" i="1"/>
  <c r="AI29" i="1" s="1"/>
  <c r="AB29" i="1"/>
  <c r="AD29" i="1" s="1"/>
  <c r="W29" i="1"/>
  <c r="AR28" i="1"/>
  <c r="AS28" i="1" s="1"/>
  <c r="AL28" i="1"/>
  <c r="AN28" i="1" s="1"/>
  <c r="AG28" i="1"/>
  <c r="AI28" i="1" s="1"/>
  <c r="AB28" i="1"/>
  <c r="AD28" i="1" s="1"/>
  <c r="W28" i="1"/>
  <c r="AR27" i="1"/>
  <c r="AS27" i="1" s="1"/>
  <c r="AL27" i="1"/>
  <c r="AN27" i="1" s="1"/>
  <c r="AG27" i="1"/>
  <c r="AI27" i="1" s="1"/>
  <c r="AB27" i="1"/>
  <c r="AD27" i="1" s="1"/>
  <c r="W27" i="1"/>
  <c r="AR26" i="1"/>
  <c r="AS26" i="1" s="1"/>
  <c r="AL26" i="1"/>
  <c r="AN26" i="1" s="1"/>
  <c r="AG26" i="1"/>
  <c r="AI26" i="1" s="1"/>
  <c r="AB26" i="1"/>
  <c r="AD26" i="1" s="1"/>
  <c r="W26" i="1"/>
  <c r="AS25" i="1"/>
  <c r="AL25" i="1"/>
  <c r="AN25" i="1" s="1"/>
  <c r="AG25" i="1"/>
  <c r="AI25" i="1" s="1"/>
  <c r="AB25" i="1"/>
  <c r="AD25" i="1" s="1"/>
  <c r="W25" i="1"/>
  <c r="P25" i="1"/>
  <c r="AQ25" i="1" s="1"/>
  <c r="AS24" i="1"/>
  <c r="AL24" i="1"/>
  <c r="AN24" i="1" s="1"/>
  <c r="AG24" i="1"/>
  <c r="AI24" i="1" s="1"/>
  <c r="AB24" i="1"/>
  <c r="AD24" i="1" s="1"/>
  <c r="W24" i="1"/>
  <c r="P24" i="1"/>
  <c r="AQ24" i="1" s="1"/>
  <c r="AS23" i="1"/>
  <c r="AL23" i="1"/>
  <c r="AN23" i="1" s="1"/>
  <c r="AG23" i="1"/>
  <c r="AI23" i="1" s="1"/>
  <c r="AB23" i="1"/>
  <c r="AD23" i="1" s="1"/>
  <c r="W23" i="1"/>
  <c r="P23" i="1"/>
  <c r="AQ23" i="1" s="1"/>
  <c r="AR22" i="1"/>
  <c r="AS22" i="1" s="1"/>
  <c r="AL22" i="1"/>
  <c r="AN22" i="1" s="1"/>
  <c r="AG22" i="1"/>
  <c r="AI22" i="1" s="1"/>
  <c r="AB22" i="1"/>
  <c r="AD22" i="1" s="1"/>
  <c r="W22" i="1"/>
  <c r="P22" i="1"/>
  <c r="AQ22" i="1" s="1"/>
  <c r="AR21" i="1"/>
  <c r="AS21" i="1" s="1"/>
  <c r="AL21" i="1"/>
  <c r="AN21" i="1" s="1"/>
  <c r="AG21" i="1"/>
  <c r="AI21" i="1" s="1"/>
  <c r="AB21" i="1"/>
  <c r="AD21" i="1" s="1"/>
  <c r="W21" i="1"/>
  <c r="P21" i="1"/>
  <c r="AQ21" i="1" s="1"/>
  <c r="AR20" i="1"/>
  <c r="AS20" i="1" s="1"/>
  <c r="AL20" i="1"/>
  <c r="AN20" i="1" s="1"/>
  <c r="AG20" i="1"/>
  <c r="AI20" i="1" s="1"/>
  <c r="AB20" i="1"/>
  <c r="AD20" i="1" s="1"/>
  <c r="W20" i="1"/>
  <c r="P20" i="1"/>
  <c r="AQ20" i="1" s="1"/>
  <c r="AL19" i="1"/>
  <c r="AN19" i="1" s="1"/>
  <c r="AG19" i="1"/>
  <c r="AI19" i="1" s="1"/>
  <c r="AB19" i="1"/>
  <c r="AD19" i="1" s="1"/>
  <c r="W19" i="1"/>
  <c r="P19" i="1"/>
  <c r="AS18" i="1"/>
  <c r="AL18" i="1"/>
  <c r="AN18" i="1" s="1"/>
  <c r="AG18" i="1"/>
  <c r="AI18" i="1" s="1"/>
  <c r="AB18" i="1"/>
  <c r="AD18" i="1" s="1"/>
  <c r="P18" i="1"/>
  <c r="AQ18" i="1" s="1"/>
  <c r="AS33" i="1" l="1"/>
  <c r="AS41" i="1" s="1"/>
  <c r="AD33" i="1"/>
  <c r="AI33" i="1"/>
  <c r="AI41" i="1" s="1"/>
  <c r="AN33" i="1"/>
  <c r="AN41" i="1" s="1"/>
</calcChain>
</file>

<file path=xl/sharedStrings.xml><?xml version="1.0" encoding="utf-8"?>
<sst xmlns="http://schemas.openxmlformats.org/spreadsheetml/2006/main" count="488" uniqueCount="262">
  <si>
    <t>FORMULACIÓN Y SEGUIMIENTO PLANES DE GESTIÓN NIVEL LOCAL
ALCALDÍA LOCAL DE CHAPINERO</t>
  </si>
  <si>
    <t>Código Formato: PLE-PIN-F018
Versión: 5
Vigencia desde: 31 de enero de 2022
Caso HOLA: 222703</t>
  </si>
  <si>
    <t>VIGENCIA DE LA PLANEACIÓN 2022</t>
  </si>
  <si>
    <t>PROCESOS ASOCIADOS</t>
  </si>
  <si>
    <t>Gestión Pública Territorial Local
Gestión Corporativa Institucional
Inspección, Vigilancia y Control
Planeación Institucional
Comunicación Estratégica
Servicio a la Ciudadanía</t>
  </si>
  <si>
    <t>CONTROL DE CAMBIOS</t>
  </si>
  <si>
    <t>VERSIÓN</t>
  </si>
  <si>
    <t>FECHA</t>
  </si>
  <si>
    <t>DESCRIPCIÓN DE LA MODIFICACIÓN</t>
  </si>
  <si>
    <t>31 de enero de 2022</t>
  </si>
  <si>
    <r>
      <t xml:space="preserve">Publicación del plan de gestión aprobado. Caso HOLA: </t>
    </r>
    <r>
      <rPr>
        <b/>
        <sz val="11"/>
        <rFont val="Calibri Light"/>
        <family val="2"/>
      </rPr>
      <t>223571</t>
    </r>
  </si>
  <si>
    <t>11 de marzo de 2022</t>
  </si>
  <si>
    <t xml:space="preserve">Se corrige el responsable del reporte de las metas No. 13, 14 y 15. Se incluyen los procesos asociados a las metas transversales. </t>
  </si>
  <si>
    <t>31 de marzo de 2022</t>
  </si>
  <si>
    <t>Se anticipa la programación de la meta transversal No. 4 de capacitación en el sistema de gestión, pasando del II trimestre al I trimestre.</t>
  </si>
  <si>
    <t>28 de abril de 2022</t>
  </si>
  <si>
    <t>PLAN ESTRATÉGICO INSTITUCIONAL</t>
  </si>
  <si>
    <t>PROCESO</t>
  </si>
  <si>
    <t>META</t>
  </si>
  <si>
    <t>INDICADOR</t>
  </si>
  <si>
    <t>RESULTADO</t>
  </si>
  <si>
    <t>SEGUIMIENTO PLANES DE GESTIÓN DEL PROCESO</t>
  </si>
  <si>
    <t>SEGUIMIENTO PLAN DE GESTIÓN DEL PROCESO</t>
  </si>
  <si>
    <t>SEGUIMIENTO PLAN GESTIÓN DEL PROCESO</t>
  </si>
  <si>
    <t xml:space="preserve">I TRIMESTRE </t>
  </si>
  <si>
    <t xml:space="preserve">II TRIMESTRE </t>
  </si>
  <si>
    <t xml:space="preserve">III TRIMESTRE </t>
  </si>
  <si>
    <t xml:space="preserve">IV TRIMESTRE </t>
  </si>
  <si>
    <t>EVALUACIÓN FINAL PLAN DE GESTIÓN</t>
  </si>
  <si>
    <t>No OE</t>
  </si>
  <si>
    <t>OBJETIVO ESTRATÉGICO</t>
  </si>
  <si>
    <t>No. Meta</t>
  </si>
  <si>
    <t>META PLAN DE GESTIÓN VIGENCIA</t>
  </si>
  <si>
    <t>TIPO DE META</t>
  </si>
  <si>
    <t>NOMBRE DEL INDICADOR</t>
  </si>
  <si>
    <t>FORMULA INDICADOR</t>
  </si>
  <si>
    <t>LÍNEA BASE</t>
  </si>
  <si>
    <t>TIPO DE PROGRAMACIÓN</t>
  </si>
  <si>
    <t>UNIDAD DE MEDIDA</t>
  </si>
  <si>
    <t>I TRIMESTRE</t>
  </si>
  <si>
    <t>II TRIMESTRE</t>
  </si>
  <si>
    <t>III TRIMESTRE</t>
  </si>
  <si>
    <t>IV TRIMESTRE</t>
  </si>
  <si>
    <t>TOTAL PROGRAMACIÓN VIGENCIA</t>
  </si>
  <si>
    <t>TIPO DE INDICADOR</t>
  </si>
  <si>
    <t>ENTREGABLE</t>
  </si>
  <si>
    <t>FUENTE DE INFORMACIÓN</t>
  </si>
  <si>
    <t>RESPONSABLES DE LA META</t>
  </si>
  <si>
    <t>DEPENDENCIA RESPONSABLE DEL REPORTE DE LA META</t>
  </si>
  <si>
    <t>METODO DE VERIFICACIÓN PARA EL SEGUIMIENTO</t>
  </si>
  <si>
    <t>PROGRAMADO</t>
  </si>
  <si>
    <t>EJECUTADO</t>
  </si>
  <si>
    <t>RESULTADO DE LA MEDICIÓN</t>
  </si>
  <si>
    <t>ANÁLISIS DE AVANCE</t>
  </si>
  <si>
    <t>MEDIO DE VERIFICACIÓN</t>
  </si>
  <si>
    <t>SUMATORIA DE LO EJECUTADO EN CADA TRIMESTRE</t>
  </si>
  <si>
    <t>RESULTADO NUMÉRICO DE LA MEDICIÓN ANUAL</t>
  </si>
  <si>
    <t>ANÁLISIS DE RESULTADO</t>
  </si>
  <si>
    <t>Realizar acciones enfocadas al fortalecimiento de la gobernabilidad democrática local.</t>
  </si>
  <si>
    <t>Gestión Pública Territorial Local</t>
  </si>
  <si>
    <r>
      <t xml:space="preserve">Aumentar </t>
    </r>
    <r>
      <rPr>
        <b/>
        <sz val="11"/>
        <rFont val="Calibri Light"/>
        <family val="2"/>
      </rPr>
      <t xml:space="preserve">20 </t>
    </r>
    <r>
      <rPr>
        <sz val="11"/>
        <rFont val="Calibri Light"/>
        <family val="2"/>
      </rPr>
      <t>puntos porcentuales el avance de las metas del Plan de Desarrollo Local acumuladas al 30 de septiembre de 2022, con respecto al avance a 31 de diciembre de 2021 (metas entregadas).</t>
    </r>
  </si>
  <si>
    <t>Retadora (Mejora)</t>
  </si>
  <si>
    <t>Avance cuplimiento metas Plan de Desarrollo Local (metas entregadas).</t>
  </si>
  <si>
    <t>% Avance metas Plan de Desarrollo Local acumulado al periodo evaluado  (-)  % Avance acumulado m etas entregadas Plan de Desarrollo Local al 31 de diciembre de 2021. (metas entregadas)</t>
  </si>
  <si>
    <t xml:space="preserve"> % resultado de la Alcaldía Local al 31 de diciembre de 2021</t>
  </si>
  <si>
    <t>Creciente</t>
  </si>
  <si>
    <t>Porcentaje</t>
  </si>
  <si>
    <t xml:space="preserve">Efectividad </t>
  </si>
  <si>
    <t>Reporte trimestral de avance del Plan de Desarrollo Local - PDL</t>
  </si>
  <si>
    <t>MUSI</t>
  </si>
  <si>
    <t>Alcaldía Local - Área de Gestión del Desarrollo, Adminsitrativa y Financiera</t>
  </si>
  <si>
    <t>Dirección para la Gestión del Desarrollo Local</t>
  </si>
  <si>
    <t>Matriz MUSI</t>
  </si>
  <si>
    <t>No programada</t>
  </si>
  <si>
    <t xml:space="preserve">No programada </t>
  </si>
  <si>
    <t>No programada para el I trimestre de 2022. 
En este periodo no se registran datos en razón a que la información oficial de avance en las metas del Plan de Desarrollo Local aún no es publicada por la SDP</t>
  </si>
  <si>
    <t>Reporte DGDL</t>
  </si>
  <si>
    <t>Revisados los reportes de SEGPLAN tenemos un avance de (14,6 del 1er trimestres del 2022 - 8,4 del 4 trimestre de 2021) lo cual nos da un valor de 6.2% con lo cual cumplimos la meta este II trimestre establecida en un 5%.
El avance obtenido corresponde a las metas que se suscribieron en la vig.2021, las cuales son: 1631-huertas urbanas, 1735-Convivencia, 1738-estrategias de seguridad en colegios y 2035-mujer y genero y que se estan entregando en la vig.2022 y las metas que también han aportado en la vig. 2022, fueron: las bolsas 1841 y 1741 y las metas del 1815, subsidio tipo C y Ingreso Minimo garantizado</t>
  </si>
  <si>
    <t>Matriz MUSI
Analisis de cumplimiento</t>
  </si>
  <si>
    <t>Gestión Corporativa Institucional</t>
  </si>
  <si>
    <r>
      <t xml:space="preserve">Girar mínimo el </t>
    </r>
    <r>
      <rPr>
        <b/>
        <sz val="11"/>
        <color theme="1"/>
        <rFont val="Calibri Light"/>
        <family val="2"/>
      </rPr>
      <t>68%</t>
    </r>
    <r>
      <rPr>
        <sz val="11"/>
        <color theme="1"/>
        <rFont val="Calibri Light"/>
        <family val="2"/>
      </rPr>
      <t xml:space="preserve"> del presupuesto comprometido constituido como obligaciones por pagar de la vigencia 2021.</t>
    </r>
  </si>
  <si>
    <t>Porcentaje de giros acumulados de obligaciones por pagar de la vigencia 2021</t>
  </si>
  <si>
    <t>(Giros acumulados/Presupuesto comprometido constituido como obligaciones por pagar de la vigencia 2021)*100</t>
  </si>
  <si>
    <t xml:space="preserve">Eficacia </t>
  </si>
  <si>
    <t>Reporte seguimiento mensual consolidado</t>
  </si>
  <si>
    <t>BOGDATA</t>
  </si>
  <si>
    <t>Informe de ejecución presupuestal de obligaciones por pagar</t>
  </si>
  <si>
    <t>La alcaldía local realizó el giro acumulado de $1.392.890.828 de los $7.918.614.765 del presupuesto comprometido constituido como obligaciones por pagar de la vigencia 2021. Se logró una ejecución del 17,59%.</t>
  </si>
  <si>
    <r>
      <rPr>
        <sz val="11"/>
        <color rgb="FF000000"/>
        <rFont val="Calibri Light"/>
      </rPr>
      <t xml:space="preserve">La alcaldía local realizó el giro acumulado de $3.146.887.583 de los $7.922.877.506 del presupuesto comprometido constituido como obligaciones por pagar de la vigencia 2021. Se logró una ejecución del 40%.
</t>
    </r>
    <r>
      <rPr>
        <b/>
        <sz val="11"/>
        <color rgb="FF000000"/>
        <rFont val="Calibri Light"/>
      </rPr>
      <t>NOTA: SE SOLICITA ACLARACIÓN POR PARTE DE LA DGDL SOBRE: El valor total del Presupuesto comprometido constituido como OXP, esto debido a que el dato con el cual la DGDL de la SDG, esta midiendo el cumplimiento de la meta es de $ 7.918.614.765 y el oficial de la ejecucion presupuestal y reportado  por la oficina de presupuesto de la Alcaldía es de $ 7.922.877.506,   presentando una diferencia  por valor de $ 4.262.74,y de lo cual la Jefe de Presupuesto Local, solicita se aclare e indique de donde se obtiene el valor tomado por la DGDL..</t>
    </r>
  </si>
  <si>
    <r>
      <t>Girar mínimo el </t>
    </r>
    <r>
      <rPr>
        <b/>
        <sz val="11"/>
        <color theme="1"/>
        <rFont val="Calibri Light"/>
        <family val="2"/>
      </rPr>
      <t>65%</t>
    </r>
    <r>
      <rPr>
        <sz val="11"/>
        <color theme="1"/>
        <rFont val="Calibri Light"/>
        <family val="2"/>
      </rPr>
      <t xml:space="preserve"> del presupuesto comprometido constituido como obligaciones por pagar de la vigencia 2020 y anteriores.
</t>
    </r>
  </si>
  <si>
    <t>Porcentaje de giros acumulados de obligaciones por pagar de la vigencia 2020 y anteriores</t>
  </si>
  <si>
    <t>(Giros acumulados/Presupuesto comprometido constituido como obligaciones por pagar de la vigencia 2020 y anteriores)*100</t>
  </si>
  <si>
    <t>La alcaldía local realizó el giro acumulado de $35.473.875 del presupuesto comprometido por $6.700.011.664 constituido como obligaciones por pagar de la vigencia 2020 y anteriores, lo que representa una ejecución de la meta del 0,53%. Dada la baja ejecución alcanzada, se recomienda emprender acciones para mejorar los resultados.</t>
  </si>
  <si>
    <r>
      <rPr>
        <sz val="11"/>
        <color rgb="FF000000"/>
        <rFont val="Calibri Light"/>
      </rPr>
      <t xml:space="preserve">La alcaldía local realizó el giro acumulado de $173.396.343 del presupuesto comprometido por $6.710.393.974 constituido como obligaciones por pagar de la vigencia 2020 y anteriores, lo que representa una ejecución de la meta del 3%. Dada la baja ejecución alcanzada, se solicitará la reprogramación justificada para el cumplimiento de la meta, mediante memorando dirigido a la DGDL y la OAP de la SDG, por parte del FDLCH.
</t>
    </r>
    <r>
      <rPr>
        <b/>
        <sz val="11"/>
        <color rgb="FF000000"/>
        <rFont val="Calibri Light"/>
      </rPr>
      <t>NOTA: SE SOLICITA ACLARACIÓN POR PARTE DE LA DGDL SOBRE: El valor total del Presupuesto comprometido constituido como OXP, esto debido a que el dato con el cual la DGDL de la SDG, esta midiendo el cumplimiento de la meta es de $ 6.700.011.664 y el oficial de la ejecucion presupuestal y reportado  por la oficina de presupuesto de la Alcaldía es de $ 6.710.393.974, presentando una diferencia  por valor de $ 10.928.310, y de lo cual la Jefe de Presupuesto Local, solicita se aclare e indique de donde se obtiene el valor tomado por la DGDL..</t>
    </r>
  </si>
  <si>
    <r>
      <t xml:space="preserve">Comprometer mínimo el </t>
    </r>
    <r>
      <rPr>
        <b/>
        <sz val="11"/>
        <color theme="1"/>
        <rFont val="Calibri Light"/>
        <family val="2"/>
      </rPr>
      <t>40%</t>
    </r>
    <r>
      <rPr>
        <sz val="11"/>
        <color theme="1"/>
        <rFont val="Calibri Light"/>
        <family val="2"/>
      </rPr>
      <t xml:space="preserve"> al 30 de junio y el </t>
    </r>
    <r>
      <rPr>
        <b/>
        <sz val="11"/>
        <color theme="1"/>
        <rFont val="Calibri Light"/>
        <family val="2"/>
      </rPr>
      <t>95</t>
    </r>
    <r>
      <rPr>
        <sz val="11"/>
        <color theme="1"/>
        <rFont val="Calibri Light"/>
        <family val="2"/>
      </rPr>
      <t>% al 31 de diciembre del presupuesto de inversión directa de la vigencia 2022.</t>
    </r>
  </si>
  <si>
    <t>Porcentaje de compromiso del presupuesto de inversión directa de la vigencia 2021</t>
  </si>
  <si>
    <t>(Valor de RP de inversión directa de la vigencia  / Valor total del presupuesto de inversión directa de la Vigencia)*100</t>
  </si>
  <si>
    <t>Reporte de ejecución presupuestal BOGDATA</t>
  </si>
  <si>
    <t xml:space="preserve">La alcaldía local ha comprometido $5.974.142.801 de los $22.947.102.000 constituidos como presupuesto de inversión directa de la vigencia. Se logró la ejecución del 26,03%, lo que representa un cumplimiento al 100% de lo programado para el periodo. </t>
  </si>
  <si>
    <t xml:space="preserve">La alcaldía local ha comprometido $6.715.534.721 de los $22.947.102.000 constituidos como presupuesto de inversión directa de la vigencia. Se logró la ejecución del 29,26%. </t>
  </si>
  <si>
    <r>
      <t xml:space="preserve">Girar mínimo el </t>
    </r>
    <r>
      <rPr>
        <b/>
        <sz val="11"/>
        <color rgb="FF000000"/>
        <rFont val="Calibri Light"/>
        <family val="2"/>
      </rPr>
      <t>45%</t>
    </r>
    <r>
      <rPr>
        <sz val="11"/>
        <color rgb="FF000000"/>
        <rFont val="Calibri Light"/>
        <family val="2"/>
      </rPr>
      <t> del presupuesto total  disponible de inversión directa de la vigencia.</t>
    </r>
  </si>
  <si>
    <t>Porcentaje de giros acumulados</t>
  </si>
  <si>
    <t>(Giros acumulados de inversión directa/Presupuesto disponible de inversión directa de la vigencia)*100</t>
  </si>
  <si>
    <t>La alcaldía local ha realizado del giro acumulado de $2.599.907.831 de los $22.947.102.000 constituidos como Presupuesto disponible de inversión directa de la vigencia, lo que representa una ejecución del 11,33%.</t>
  </si>
  <si>
    <t xml:space="preserve">La alcaldía local ha comprometido $4.529.846.345 de los $22.947.102.000 constituidos como presupuesto de inversión directa de la vigencia. Se logró la ejecución del 20%. </t>
  </si>
  <si>
    <r>
      <t xml:space="preserve">Registrar en el sistema SIPSE Local, el </t>
    </r>
    <r>
      <rPr>
        <b/>
        <sz val="11"/>
        <color theme="1"/>
        <rFont val="Calibri Light"/>
        <family val="2"/>
      </rPr>
      <t>100%</t>
    </r>
    <r>
      <rPr>
        <sz val="11"/>
        <color theme="1"/>
        <rFont val="Calibri Light"/>
        <family val="2"/>
      </rPr>
      <t xml:space="preserve"> de los contratos publicados en la plataforma SECOP I y II de la vigencia. </t>
    </r>
  </si>
  <si>
    <t xml:space="preserve">Gestión </t>
  </si>
  <si>
    <t>Porcentaje de contratos registrados en SIPSE Local</t>
  </si>
  <si>
    <t>(Número de contratos registrados en SIPSE Local /Número de contratos publicados en la plataforma SECOP I y II)*100%</t>
  </si>
  <si>
    <t>Constante</t>
  </si>
  <si>
    <t>Reporte de seguimiento  consolidado</t>
  </si>
  <si>
    <t>SIPSE LOCAL y SECOP</t>
  </si>
  <si>
    <t>Reporte de seguimiento SIPSE Local y SECOP</t>
  </si>
  <si>
    <t>La alcaldía local ha registrado 147 contratos en SIPSE Local, de los 147 contratos publicados en la plataforma SECOP I y II, lo que representa una ejecución de la meta del 100% para el periodo. Según el reporte de la DGDL, se presenta dificultades por registro errado en 24 contratos con enumeracion que no corresponde en el sistema y está en proceso de modificacion de base de datos.</t>
  </si>
  <si>
    <t>revisados las bases de datos de SIPSE VS SECOP I Y II tenemos ala fecha 151 contratos que se encuentran en SIPSE y 150 en las plataformas SECOP hay uno en la plataforma tienda virtual lo cual se sugiere se adicione dentro del calculo de la meta</t>
  </si>
  <si>
    <t>Reporte DGDL
reuniones de Seguimiento</t>
  </si>
  <si>
    <r>
      <t xml:space="preserve">Lograr que el </t>
    </r>
    <r>
      <rPr>
        <b/>
        <sz val="11"/>
        <color theme="1"/>
        <rFont val="Calibri Light"/>
        <family val="2"/>
      </rPr>
      <t>100%</t>
    </r>
    <r>
      <rPr>
        <sz val="11"/>
        <color theme="1"/>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</si>
  <si>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</si>
  <si>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SECOP en estado En ejecucion o Firmado)*100%</t>
  </si>
  <si>
    <t>SIPSE LOCAL</t>
  </si>
  <si>
    <t>Reporte de SIPSE Local</t>
  </si>
  <si>
    <t>La alcaldía local tiene  123 contratos registrados en SIPSE Local en estado ejecución, de los 147 contratos registrados en SECOP en estado En ejecución o Firmado, lo que representa un nivel de ejecución del 83,67%. Según el reporte de la DGDL, se presentan dificultades por registro errado en 24 contratos con enumeración que no corresponde en el sistema. Esta en proceso de modificación de base de datos.</t>
  </si>
  <si>
    <t>La alcaldía local tiene  151 contratos registrados en SIPSE Local en estado ejecución, de los 150 contratos registrados en SECOP en estado En ejecución o Firmado, lo que representa un nivel de ejecución del 99,33%., aclarado que el cumplimiento es del 100%, por el contrato que se encuentra en la tienda virtual</t>
  </si>
  <si>
    <r>
      <t xml:space="preserve">Registrar y actualizar al </t>
    </r>
    <r>
      <rPr>
        <b/>
        <sz val="11"/>
        <color theme="1"/>
        <rFont val="Calibri Light"/>
        <family val="2"/>
      </rPr>
      <t>100%</t>
    </r>
    <r>
      <rPr>
        <sz val="11"/>
        <color theme="1"/>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</si>
  <si>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</si>
  <si>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</si>
  <si>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Reporte de seguimiento
consolidado</t>
  </si>
  <si>
    <t>Alcaldía Local</t>
  </si>
  <si>
    <t>Se realiza el cargue de 32 propuestas de iniciativas de presupuestos participativos completando el proceso</t>
  </si>
  <si>
    <t>Reporte de seguimiento SIPSE Local</t>
  </si>
  <si>
    <t>Registro realizado de las 34 iniciativas de PP, dentro del módulo del aplicativo SIPSE, adicional se actualizaron los datos de proyectos incluyendo la pestaña de indicadores y presupuestos futuros sin embargo no se pueden crear actividades de los proyectos con vigencias futuras, por tal motivo esos proyectos que no se ejecutan en el año 2022 no aparecen conciliados ya que el presupuesto aunque ya esta asigando no se puede contrastar con activadades futuras porque el sipse no habilita este cargue de presupuesto es actividades futuras</t>
  </si>
  <si>
    <t>Inspección, Vigilancia y Control</t>
  </si>
  <si>
    <r>
      <t xml:space="preserve">Realizar </t>
    </r>
    <r>
      <rPr>
        <b/>
        <sz val="11"/>
        <color theme="1"/>
        <rFont val="Calibri Light"/>
        <family val="2"/>
        <scheme val="major"/>
      </rPr>
      <t>8.160</t>
    </r>
    <r>
      <rPr>
        <sz val="11"/>
        <color theme="1"/>
        <rFont val="Calibri Light"/>
        <family val="2"/>
        <scheme val="major"/>
      </rPr>
      <t xml:space="preserve"> impulsos procesales (avocar, rechazar, enviar al competente y todo lo que derive del desarrollo de la actuación) sobre las actuaciones de policía que se encuentran a cargo de las inspecciones de policía</t>
    </r>
  </si>
  <si>
    <t xml:space="preserve">Expedientes a cargo de las inspecciones de policía impulsados </t>
  </si>
  <si>
    <t xml:space="preserve">Número de expedientes a cargo de las inspecciones de policía impulsados </t>
  </si>
  <si>
    <t>Resultados a 31 de diciembre de 2021</t>
  </si>
  <si>
    <t>Suma</t>
  </si>
  <si>
    <t xml:space="preserve">Expedientes de actuaciones de policía </t>
  </si>
  <si>
    <t>Reporte de seguimiento de impulsos procesales</t>
  </si>
  <si>
    <t>Aplicativo ARCO</t>
  </si>
  <si>
    <t>Alcaldía Local - Área de Gestión Policiva</t>
  </si>
  <si>
    <t>Dirección para la Gestión Policiva</t>
  </si>
  <si>
    <t>Reporte de seguimiento del Aplicativo ARCO</t>
  </si>
  <si>
    <t>La alcaldía local realizó 1351 impulsos procesales sobre las actuaciones de policía que se encuentran a cargo de las inspecciones de policía</t>
  </si>
  <si>
    <t>Reporte DGP</t>
  </si>
  <si>
    <t>La alcaldía local realizó 2679 impulsos procesales sobre las actuaciones de policía que se encuentran a cargo de las inspecciones de policía</t>
  </si>
  <si>
    <r>
      <t xml:space="preserve">Proferir </t>
    </r>
    <r>
      <rPr>
        <b/>
        <sz val="11"/>
        <color theme="1"/>
        <rFont val="Calibri Light"/>
        <family val="2"/>
        <scheme val="major"/>
      </rPr>
      <t>4.320</t>
    </r>
    <r>
      <rPr>
        <b/>
        <sz val="11"/>
        <color theme="1"/>
        <rFont val="Calibri Light"/>
        <family val="1"/>
        <scheme val="major"/>
      </rPr>
      <t xml:space="preserve"> </t>
    </r>
    <r>
      <rPr>
        <sz val="11"/>
        <color theme="1"/>
        <rFont val="Calibri Light"/>
        <family val="2"/>
        <scheme val="major"/>
      </rPr>
      <t xml:space="preserve"> fallos de fondo en primera instancia sobre las actuaciones de policía que se encuentran a cargo de las inspecciones de policía</t>
    </r>
  </si>
  <si>
    <t>Fallos de fondo en primera instancia proferidos</t>
  </si>
  <si>
    <t>Número de Fallos de fondo en primera instancia proferidos</t>
  </si>
  <si>
    <t>Fallos de fondo</t>
  </si>
  <si>
    <t>Reporte de seguimiento de fallos de fondo de actuaciones de policía</t>
  </si>
  <si>
    <t>La alcaldía local profirió 268 fallos de fondo en primera instancia sobre las actuaciones de policía que se encuentran a cargo de las inspecciones de policía</t>
  </si>
  <si>
    <t>La alcaldía local profirió 1144 fallos de fondo en primera instancia sobre las actuaciones de policía que se encuentran a cargo de las inspecciones de policía</t>
  </si>
  <si>
    <r>
      <t xml:space="preserve">Terminar (archivar) </t>
    </r>
    <r>
      <rPr>
        <b/>
        <sz val="11"/>
        <color theme="1"/>
        <rFont val="Calibri Light"/>
        <family val="2"/>
        <scheme val="major"/>
      </rPr>
      <t xml:space="preserve">212 </t>
    </r>
    <r>
      <rPr>
        <sz val="11"/>
        <color indexed="8"/>
        <rFont val="Calibri Light"/>
        <family val="2"/>
      </rPr>
      <t>actuaciones administrativas activas</t>
    </r>
  </si>
  <si>
    <t>Actuaciones Administrativas terminadas (archivadas)</t>
  </si>
  <si>
    <t>Número de Actuaciones Administrativas terminadas (archivadas)</t>
  </si>
  <si>
    <t>Actuaciones administrativas terminadas</t>
  </si>
  <si>
    <t>Reporte de seguimiento de actuaciones administrativas terminadas por vía gubernativa</t>
  </si>
  <si>
    <t>Aplicativo Si Actúa I</t>
  </si>
  <si>
    <t>Reporte de seguimiento del Aplicativo Si Actúa I</t>
  </si>
  <si>
    <t>La alcaldía local terminó 12 actuaciones administrativas activas</t>
  </si>
  <si>
    <t>La alcaldía local terminó 68 actuaciones administrativas terminadas(archivadas)</t>
  </si>
  <si>
    <r>
      <t xml:space="preserve">Terminar </t>
    </r>
    <r>
      <rPr>
        <b/>
        <sz val="11"/>
        <color theme="1"/>
        <rFont val="Calibri Light"/>
        <family val="2"/>
        <scheme val="major"/>
      </rPr>
      <t xml:space="preserve">186 </t>
    </r>
    <r>
      <rPr>
        <sz val="11"/>
        <color indexed="8"/>
        <rFont val="Calibri Light"/>
        <family val="2"/>
      </rPr>
      <t>actuaciones administrativas en primera instancia</t>
    </r>
  </si>
  <si>
    <t>Actuaciones Administrativas terminadas hasta la primera instancia</t>
  </si>
  <si>
    <t>Número de Actuaciones Administrativas terminadas hasta la primera instancia</t>
  </si>
  <si>
    <t>Actuaciones administrativas terminadas por vía gubernativa</t>
  </si>
  <si>
    <t>La alcaldía local terminó 34 actuaciones administrativas activas</t>
  </si>
  <si>
    <t>La alcaldía local terminó 84 actuaciones administrativas activas</t>
  </si>
  <si>
    <r>
      <t xml:space="preserve">Realizar </t>
    </r>
    <r>
      <rPr>
        <b/>
        <sz val="11"/>
        <color theme="1"/>
        <rFont val="Calibri Light"/>
        <family val="1"/>
        <scheme val="major"/>
      </rPr>
      <t xml:space="preserve">110 </t>
    </r>
    <r>
      <rPr>
        <sz val="11"/>
        <color indexed="8"/>
        <rFont val="Calibri Light"/>
        <family val="2"/>
      </rPr>
      <t>operativos de inspección, vigilancia y control en materia de integridad del espacio público</t>
    </r>
  </si>
  <si>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</si>
  <si>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</si>
  <si>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</si>
  <si>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</si>
  <si>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de operativos Alcaldía Local</t>
  </si>
  <si>
    <t xml:space="preserve">De   fecha Enero 1 al 31 de 2.022. Al corte de este seguimiento se realizarón 22 operativos, los cuales se evidencian en Actas:                                                            #005: UPZ Pardo Rubio Cl 54A Kr 4/5 Prevencion Hurto: Est. Salvo Patria, Mesa Salvaje, Cafe de la Tinteria, Petunia Reposteria, M&amp;R Ingenieria,Burgos Contadores.                                                  #006: UPZ Chico Lago, Cll 90 #19 41, contenedores Cll 85.                                 #007: UPZ Pardo Rubio prevencion de hurto a establecimientos.          #008: #014:Kra 13 Cll 51/63 y Kra 7 Cll 41/63, acompañamiento registro y control de transeuntes y domiciliarios.       #015: Entorno Parque Hippies. percepcion de seguridad.                                              #20:  Monitoreo a Ciclo Via Dominical. 
De fecha Febrero 1 al 23 de 2.022. Al corte de este seguimiento se realizarón 15 operativos, los cuales se evidencian en Actas:                #023: Vendedores Informales Kr 13 Cll 55.                                               #024: por requerimiento de vehiculos mal parqueados Cll 81 Kr 8 y 9.                                                #028:  Registro, control y solicitud de antecedentes a Domiciliarios Kra 13 Cll 45/53.                                  #029: Sensibilizacion vendedor taller bicicletas Kra 7 Cll 51 15; Monitoreo Tunel y entorno parques U. Javeriana, Control domiciliarios  Kra 13 Cll 41/43.                           #030: IVC a habitantes de calle en aras de ofrecer ofertas institucionales.                             #031: Registro, control y solicitud antecedentes a personas en Parque Lourdes, Parque Hippis y Kra 13 Cll 57.                                                  #032: Por requerimiento tala de arboles Cll 85 Kra 21; verificacion por aglomeracion de domiciliarios  Kra 13 Cll 92/93 y suspension preventiva de actividad económica. #033: Registro, control y solicitud de antecedentes a personas Kra 13 Cll 61.                                                   #035: Registro, control y antecedentes a personas en Parque Lourdes.                                         #036: Registro, control y antecedentes a personas Parque Lourdes.                                         #038: Se aborda a vendedores informales Kra 13 Cll 13, para ofrecerles estar pendientes de programas relacionados con productividad en la Localidad.  Continuacion Audiencia Embajada Noruega.                                        #040: Registro, control y solicitud de antecedentes a personas.              #041: Registro, control y solicitud de antecedentes a personas en Parque Lordes.                                            #042: Sensibilizacion a vendedores informales por requerimiento Kra 13 Cll 54.                                              #045: Sensibilizacion y marcación de bicicletas en Cll 63 Kra 7.
De fecha Febrero 24 al 28 de 2.022. Al corte de este seguimiento se realizarón 16 operativos, los cuales fueron Actas:                                     #051: Sensibilización de extensión de la actividad económica en la Cll 41 dede Av. Caracas hasta Kra 7.         #053: IVC espacio público del Tunel de la Javeriana; Aglomeración de domiciliarios y vendedores informales en Carulla Cll 63 con Kra 7 con recuperacion de espacio público. #054: Sendero Peatonal Cll 65  kra 1, por invasion espacio público con muebles; Visita Parque Nogal por uso indebido del espacio ya que se encuentra un profesor privado dictando clases con cobro.             #055: Sensibilizacion a carrerteros Cll 72, 80/85  Kra 11/15 y Autopista. #057: Parque Nacional por solicitud del rector U. Javeriana, se observan jovenes consumiendo sustancias psicoactivas.                                     #062: Registro y control de celulares, verificación IMEI, Estacion Cll 45 Trasmilenio.                                  #063:IVC sobre parqueo en vía Cll 50 entre Kra 9 y 13.                               #064: Quebrada las Delicias, recuperación de 313 m2.                #065: Registro y control a personas con recuperación de un celular y judicialización de quien lo portaba. #066: Embellecimiento Plazoleta Cll 58 #13 38.                                         #067: Marcación de bicicletas Kra 13 Cll 61                                                   #068:  Recorrido para verifiación de problematica desde Cll 53 a Plazoleta Lourdes con Kra 7.                             #069: IVC recuperación espacio público de establecimientos de comercio.                                           #074: Recuperacion zona utilizada por vehiculos mal parqueados Cll 50 Kra 7/9.                                                     #075: Cll 100, Kra !5 sensibilizacion y manejo de residuos.                        #076: Jornada de marcación de bicicletas Kra 7 Cll 60. 
De  fecha Marzo 1 a Marzo 31. Al corte de este seguimiento se han realizado 28 operativos, segun actas:    077,078,079,080,082,083,084,087,088,090,091,092,093,094,096,097,098,099,101,102,103,106,107,108,            </t>
  </si>
  <si>
    <t xml:space="preserve">GET-IVC-F037 Formato técnico de visita y/o verificación - espacio público.
Acta de asistencia e informe del operativo
Registros operativos Alcaldía Local
</t>
  </si>
  <si>
    <t xml:space="preserve">OPERATIVOS JUNIO:                             #242 KRA 7 CLL 48 REGISTRO Y CONTROL; #243 KRA 7 CLL 48 CONTROL A PERSONAS;   #246 REGISTRO Y CONTROL TRASMILENIO CLL 63; #247 REGISTRCONTROL CLL 62 KRA 13; #248  FIRMA PACTO CON BARES UNIDOS DE COLOMBIA; #254 PARQUE HIPPIES ESTRATEGIA DIALOGO LOCAL; #256 AV CARACAS #53 40, AV CARACAS #53 96, AV. CARACAS #53 40, AV CARACAS #53 34, AV CARACAS #53 40;  #257 REGISTRO Y CONTROL A PERSONAS PARQUE HIPPIES; #258 REGISTRO Y CONTROL A PERSONAS  AV. CARACAS CALLE 54; #259 CLL 52 kRA 9/13 RED CIUDADANO; #260 REGISTRO Y CONTROL ESTACIONES TRASMILENIO MARLY, CLL 57 Y CLL 63; #261 VERIFICACION SEDE CANDIDATO ROFOLDO HERNANDEZ; #263 REGISTRO Y CONTROL PERSONAS PARQUE LOURDES; #264 RECUPERACION ESPACIO PUBLICO CLL 73 KRA 9; #267  RECORRIDO INTERINSTITUCIONAL POR HABITABILIDAD EN CALLE Y CARRETEROS; #268 ENCUENTROS COMUNITARIOS EN TORRES DEL CASTILLO KRA 7 #73 42; #269 INSTALACION DE CAMARAS FRENTE A LA HERRADURA; #272 CLL 61 KRA 13 REGISTRO Y CONTROL A PERSONAS; #274 INTERVENCION Y CONTROL DE ESPACIO PUBLICO CLL 72 CON AV CARACAS; #275 REGISTRO Y CONTROL PERSONAS PARA MITIGACION DELITOS; # 276 REGISTRO Y CONTROL PERSONAS CLL 45 KRA 13; #277 RECUPERACION ESPACIO PUBLICO; #279  PLAZOLETA LOURDES ACOMPAÑAMIENTO COMANDO SITUACIONAL; #280 CLL 62 KRA 13 REGISTRO Y CONTROL PERSONAS; #281 PARQUE LOURDES VERIFIACION PERMISO ACTIVIDAD; #282 REGISTRO Y CONTROL KRA 13 CLL 52; #283 VERIFICACION Y SENSIBILIZACION ESPACIO PUBLICO; #284 VERIFICACION PUESTOS DE VOTACION LOCALIDAD; #287 KRA 13 CLL 61 REGISTRO Y CONTROL PERSONAS; #288 VERIFICACION BOSQUE CALDERON, ENTREGA INSUMOS; #289 PARQUE HIPPIES MARCACION BICICLETAS;  #290 VERIFICACION ESP. PUBLICO PLAZOLETA LOURDES; #291 EXTENCION A ACTIVIDAD ECONOMICA: CASA COMERCIAL NAPOLES, CASA COMERCIAL LA PESETA, CASA COMERCIAL CHAPINERO, CASA COMERCIAL LA  55,  CASA COMERCIAL DE LA 57, CASA COMERCIAL QATAR. #292 REGISTRO Y CONTROL PERSONAS A IMEI KRA 13 CLL 49/51; #293 REGISTRO Y CONTROL PERSONAS CLL 55 KRA 13; #294 REGISTRO A PERSONAS KRA 13 CLL 61; #295 PARQUE HIPPIES EVENTO CHAPI CUIDA EL ESPACIO PUBLICO; #296 CHAPI CUIDA PARQUE EL VIRREY Y CICLOVIA DOMINICAL; #297 CONTROL ESTACION TRASMILENIO MARLY; #298 CLL 57 #13 45 REQUERIMIENTO CIUDADANO; # 299 RECUPERACION ESPACIO PLAZOLETA LOURDES; #300 KRA 11 CLL 69 PARQUEO EN VIA; #301 KRA 11 CLL 69 REGISTRO Y CONTROL PERSONAS; #302 CONTROL ESP. PUBLICO POR PARQUEO EN VIA Y RECUPERACION ESP. PUBLICO;   #303 RECORRIDO INTERINSTITUCIONAL; # 304 RECORRIDO BOSQUE CALDERON TEJADA;   #305 CLL 52A KRA 9/13 RECUPERACION ESPACIO PUBLICO; #306 CLL 69 kRA 4 ACTIVIDAD MAL PARQUEO EN VIA.                   ; </t>
  </si>
  <si>
    <r>
      <t xml:space="preserve">Realizar </t>
    </r>
    <r>
      <rPr>
        <b/>
        <sz val="11"/>
        <color theme="1"/>
        <rFont val="Calibri Light"/>
        <family val="2"/>
        <scheme val="major"/>
      </rPr>
      <t xml:space="preserve">332 </t>
    </r>
    <r>
      <rPr>
        <sz val="11"/>
        <color indexed="8"/>
        <rFont val="Calibri Light"/>
        <family val="2"/>
      </rPr>
      <t xml:space="preserve">operativos de inspección, vigilancia y control en materia de actividad económica </t>
    </r>
  </si>
  <si>
    <t>Acciones de control u operativos en materia actividad económica realizadas</t>
  </si>
  <si>
    <t>Número de Acciones de control u operativos en materia actividad económica realizadas</t>
  </si>
  <si>
    <t>De  fecha Enero 1 a Enero 31 de 2.022.  Al corte de este seguimiento se realizarón 24 operativos, los cuales se evidencian en Actas:                                                           #001: Kra 5 #55 19/29, presuntas humedades.                                             #002: Kra 5 #70 A 54, verificación documentación.                                       #003: Obra Kra 8 #91 08.                       #004: Comidas Rápidas LA AREPA, Cll 82 Kra 19 establecimiento sin documentación.                                       #005: IVC Nocturno Bares de Alto impacto;                                                    #006: Verificación documentación Sunrise Club, The Boss Sas, Miranda, Ibiza,                                 #007: Cll 96A #6 37, Obra sin valla de curaduria.                                                 #008: Transv. 1 Este #66-50, Obra con presunto incumplimiento de horarios. #009: Cll 96A #11 Este 55, sin verificacion de obras.                                                   #010: Kra 13 Este #96 30, daños reparados para evitar desprendimientos o afectaciones.                                             #011: Kr 13 # 96 20, sin ingreso al inmueble.                                                 #012: Kra 6 #53 05, construccion de muro en antejardin.                                           #013:  Verificación documentación ; Tierra Bomba, Salvador 1271, Carlota Bistro, Sanchez Cevicheria, Chamois y el Padrino Pub.                                                            #014: Visitas Parqueaderos; Kra 15 #93 07, Kra 16 #93 78, Cll 94 #12 55 Kra 15 #94 72. #015: Compraventas; Casa Comercial de la 53, Casa Comercial la Nueva Caracas, Casa Comercial la Esperanza, Casa Comercial la 57, Casa Comercial Karakas.                  #016: Kra 1 Este #78 63 Obra pendiente de enviar Licencia de Construcción.      #017: Transv. 5A Este, #99 B 74, por perturbación a la posesión de predio vecino.                                                       #018: Kra 13 #91 23 Piso 2, vereificación desmonte de casa en terraza común.   #019: Kra 14 #88 31, desprendimiento jardín vertical.                                          #020: Cll 90 #8 31 Ap 704, reparaciones locativas.                                                   #021: Cl 60 #9 08, Bar expendio de licores. #022: Kra 7 #66 44, Parqueadero Público, con actividad no permitida por el uso de suelo.                                                          #023: Cll 94 #11 A 94, restaurante Pizzeria, permirido uso de suelo.                          #024: Kra 9A #91 10, equipos de telecomunicaciones sobre cubierta del Edificio.
De fecha Febrero 1 al 23 de 2.022. Al corte de este seguimiento se realizarón 19 operativos que se evidencian en Actas, los cuales fueron:                                           #025: Cll 82 #12A 35, Obra con permiso de curaduria.           Transv. 2N 68 54 Ap. 701, verificacion cubierta sin posible acceso.                                                    Cll 61 A #13 A 11, se observa demolicion de dos predios sin valla informativa.                                   #026: Visita establecimientos para Prevención hurto; Olivia kim, Varietale, El Empanadazo, Duff, La Cerca, Sabores, Distrimédica j.c., Buñuelos &amp; Buñuelos, El Triunfo, Amigos desde 1929, Bar Donce Cris, La Vega Santandereana y la Base. #027: Establecimiento la Parrilla incumpliendo normas.                 #028: Visita establecimientos instalación Sello Seguro; El Día que me quieras, El Corral Gourmet, Hotel Zonas G, Il Forno, Cocolat &amp; More, Juan Valdez, D´amici, Teriyaki, Tres Cuatro Cinco, Estación Texaco, Castanyoles Four Season, Poke. #029: Identificación de riesgos sociales en establecimientos Zona Rosa.                                              #032: Cumplimiento establecimientos Art. 87 del Código de Policia; Terra, Chi2, Incognito, Get Down y el Mono Bandido.   #033: Kra 14 con 85 Incognito Bar, visita de inspección.                     #034: Sellamiento establecimiento Club Get Down por falta de Documentación.                           #035: Kra 12 #93 08, Mono Bandido, con documentación completa.     #037: Cl 57 # 9 27, Plazoleta de comidas, socialización de la Ley 1801 con compromiso de cumplimiento. Control Obra Cll 57 #8 24 cumplimiento normas.    #039: Kra 16A #85 92, Obra sin documentación.                                   #041: Cll 85 #14 05 La Bolera, sellamiento por falta documentación; Gastrobares: Astoria, El Salvador y Mapache Bar. #043: IVC Establecimientos Cll 41 Av. Caracas hasta kra 7, Soul Chiken, Almacén Anjor, La Nueva Calidad, Restaurante y Cafeteria Cárdenas, Colonial Pub Sas, Aaron Restaurante Bar, Buñuelos y Buñuelos, El Triunfo de la 41, Bar y Licores de la 41, Bar Donde Cris y La Base Sas.            #044: Control actividad económica; Cll 52 # 13 19, Kra 13 #52 A 32, Bicicletas, Clle 52 #13 13 y Cll 52 #13 15 Sopitas y Frijoladas.        #046: Cll 96 con Kra 11B, creacion Frente de Seguridad, Hotel Cosmo Insignia, Edificio 1Q, Tag Digital, Vepica, Café Brot, Restaurante Awala, Edificio Oficity, Cafe 18, Area 97, Chico 96, Edificio Hi-Tech, Parque 93 y Plaka Restaurante. #047: Parqueadero Social Parking, Cll 63 #9 A 43.#048: Suspensiín actividad.                                       #048: Cll 40/42 entre Kra 7 y kra 13; Cavani, Cazuela y Carbón, Copias el Garaje, Barra Café, Candy, Penas el Tunel, El Triangulo, Zarzamora, Papeleria El Circulo, El Javeriano Plotter, Papeleria El Americano, El Javeriano Papeleria, Soul Chiken, Oxxo y el Corral.                                      #049: Kra 2 Este #44 A 38, Transv. 3A #45 B 10 Este venta de licores, Transv. 3A #45 D 10.                      #052: Av. Caracas #55 14, #56 16, 60 82, 57 16 y 56 60.
De fecha Febrero 24 al 28 de 2.022. Al corte de este seguimiento se realizarón 12 operativos, los cuales se evidencian en Actas:                          #054: Cumplimiento a la 1801 Art. 87; Kra 8 #41 39, Kra 7 #45 95, Kra 8 #66 18, Cll 66 #11 17, Av Cll 82 #12 A 35. #055: Paga Diarios, Ac Caracas #57 18, Kra 13A #60 19 y Kra 13 A #60 31. #056: Control Actividad Económica, Cuernavaca, Katrina Bar Suspensión Actividad Económica, Restaurante Bar Lico Express, El Libanés y La Lico 1585. #057: Kra 7 #47 39; Parqueadero ilegal  al que se le realiza suspensión por 10 dias y comparendo.                         #058:  IVC a establecimientos de comercio de bicicletas Locoop Bikes, Bici Store y Ciclo Talle Café.            #059: Sellos seguros a los locales del Centro Comercial Unilago y visitas parqueaderos.                                   #060: Bongo House, Ruta 51 Bar, Ibiza Bar con suspension temporal.        #062: Cll 82 #12 A 35 denominado Culto, con cierre voluntario.           #063: IVC Av Caracas establecimientos de Compra y Venta de Ropa.               #064: Operativo Compraventas Av. Caracas Cll 51 a Cll 58.                    #065: Toma Av. Caracas, Desde Cll 50 hasta Cll 64.                                       #066: Av. Caracas entre Cll 51 y 61</t>
  </si>
  <si>
    <t xml:space="preserve">GET-IVC-F035 Acta de visita
GDI-GPD-F029 Evidencia de reunión 
Acta de asistencia e informe del operativo
Registros operativos Alcaldía Local
</t>
  </si>
  <si>
    <t xml:space="preserve">OPERATIVOS JUNIO                              #196 CLL 66BIS #4 55 PIZZERIA MAXIMA, CLL 90 #15 65 GASTRO BAR KCEROS, CLL 41 #8 57 BAR RESTAURANTE AARONS, CLL 41 #8 61 RESTAURANTE BAR COLONIAL CERVEZA ARTESANAL;  #198  KRA 3 #59 57 AP.403, CLL 96 #21 83 EDIFICIO AXIS, CLL 96 #21 83, KRA 19 #95 04,KRA 9BIS #96 15; #204 CLL 90 #16 56 BUNNY,  CLL 62 #5 24,   CLL 60 #9 82 KARAOKE CAPITAL , CLL 41 #8 57 AARONS RESTAURANTE BAR, CLL 41 #8 61 CERVEZA ARTESANAL, KRA 12C #94 67;#205 CLL 55 #13 51, CLL 55 #13 49, KRA 13 #55 23; #206  KRA 10 #55 10, BOGOTA BURGER CLUB 2011, KRA 7 #62 27 PRIMITIVO RESTAURANTE, CLL 45 #7 36 PISO 2 LA CASA DE MORFEO, CLL 96 KRA 4ESTE; # 207 TRANSV. 1ESTE #55 43; #208 CLL 70  KRA 9;  #210 CLL 55 #10 43, CLL 55 #10 29, CLL 57 #7 70;  #212 CLL 80 # 8 34, CLL 90 #16 96 PISO 1; #214     ARROZ PAISA KRA 13, CAFETERIA CRISMAS CLL 57 #9 71, PARRILLA CLL 57 #9 61, MEDALLA DE ORO CLL 57 #9 55, SABOR DE HOGAR CLL 57 #9 49, LONDRES CLL 57 #9 49, GUACAMOLE CLL 57 #9 01, LOS ALPES RESTAURANTE CLL 57 # 9 20; #215  DIAG 55 #3 06 ESTE TERRA, CLL 64 #13 05, KRA 13 #64 13 ELEVEN CLUB, CLL 84 KRA 14 LA FAMOSA; #216  DIAG. 55 #3 6 ESTE, CLL 64 #13 05/29 VIDEO CLUB, KRA 13 #64 13 PISO 2, CLL 84 #13 45 LA FAMOSA; #217  CLL 85 #16A 40 TABERNA VIETNAMITA, KRA 11 #70 05 VERONA PUG, KRA 3 #64 49 PUERTO RICO, KRA 13 #64 49 MEZZANINE  ELECTRONIC MUSIC; #218 GUARDERIA STELAR DOG; #220 KRA 8 #41 39, CLL 83 #9 48; #221 CLL 51 #6 35/75, CLL 50 #8 24, CLL 50 #9 50/66, KRA 13 #50 A 11; #222 CLL 69 #4 65, CLL 70 #4 83, CLL 70 #4 45, KRA 5 #70 61 CASA PAELLA, CLL 69 #4 93 CHEF BEER, CLL 69A #5 60  EL BUTTOHER, CLL 69 A #5 37, CLL 69B #5 81  STEAKHOUSE TRES, CUATRO, CINCO, CLL 58 #13 28; #223 CLL 52 #13 70, KRA 15 #78 33, CLL 72 #10 34; #226 KRA 4B ESTE #48 20, CLL 100 B #5C ESTE 27; #229 KRA 7 CLL 62/63CONTENEDORES MUNCHER, MILAGROSA, CHEF, FRANCO, FASFU, HIBRIDO, PECAMINOSA, COMIDAS RAPIDAS BLANQUITA, EL BARRILETO RESTAURANTE, COCINA OCULTA, PRIMITIVO, FOOD TRUCK; #230 CLL 54 #13 77, KRA 13 #53 87; # 233 CLL 53 A 57 CASA COMERCIAL NAPOLES, CASA COMERCIAL LA PESETA, CASA COMERCIAL CHAPINERO, CASA COMERCIAL LA 55, CASA COMERCIAL LA 57, CASA COMERCIAL QATAR; #234 CLL 58 #3A 44, KRA 14 #87 91, CLL 82 #11 91; #235KRA 4A BIS ESTE #58 61, KRA 13 #59 24, CLL 58 #10 32, CLL 71 #11 15; #236 COMPRAVENTAS: CASA COMERCIAL CHAMPIONSD, ESTABLECIMIENTO WHITE BALL, CASA COMERCIAL LA ESPERANZA, CASA COMERCIAL LA 57, CASA COMERCIAL KARAKAS.                 VISITAS JUNIO: #197 KR 11B #99 34, CLL 99 #11B 15, CLL 92 #16 05; #199 KRA 4A #74 A 12; #200 TRANSV 1ESTE #55 22, CLL 61 #13 61,CLL 62 #9A 68, CLL 57 #13 45 PA. 401 Y 201, CLL 58 #13 81 AP.501, CLL 42 #5A 65 ESTE, KRA 2ESTE #46 14; #201 CLL 80 #19 10 APTO 101, KRA 15 #91 25; #202  KRA 6 #53 05 APTO 201; #203 KRA 9 #71 38, KRA 15 #79 47, KRA 2E #70 41, CLL 61 #13 61; #209 CLL 88 #12 26 APTO 501, CLL 88 #12 26 APTO 502, CLL 80 #14 53,  KRA 16A #85 15 APTO 201, CLL 85 #21 40, CLL 85 #14 34, KRA 18 #85 70, CLL 84 #19 A 10, KRA 13A #78 04;  #211 CLL 59 #13 51; #213 DIAG. 74 #6 66 APTO 502;  #219 CLL 52 #9 70, KRA 7 #93 20, CLL 97 #16 30 APTO 501, KRA 3 #92 46; #224 CLL 80 #19 20 aPTO 101 Y 102; #225 KRA 1B #45 22, CLL 44 #13 45 APTO 405; #227 KM. 4.5 VIA LA CALERA LOTE 210A INT. 4, CLL 95 #5 25 E, CLL 94A #5 20 E, DIAG. 96A #3A 49 E, KRA 15 #79 88; #228 KRA 8 ESTE #95A 45; #231 CLL 69 #6 02, KRA 3 #61 20, CLL 64 #7 62 APTO 1402, KRA 16 #75 73; #232 CLL 65 #4A 85, TRANSV. 1B ESTE #55 43, DIAG 57 #1 60E, TRANSV 3 BIS E #47B 12                             </t>
  </si>
  <si>
    <r>
      <t xml:space="preserve">Realizar </t>
    </r>
    <r>
      <rPr>
        <b/>
        <sz val="11"/>
        <color theme="1"/>
        <rFont val="Calibri Light"/>
        <family val="1"/>
        <scheme val="major"/>
      </rPr>
      <t>45</t>
    </r>
    <r>
      <rPr>
        <b/>
        <sz val="11"/>
        <color indexed="8"/>
        <rFont val="Calibri Light"/>
        <family val="2"/>
      </rPr>
      <t xml:space="preserve"> </t>
    </r>
    <r>
      <rPr>
        <sz val="11"/>
        <color indexed="8"/>
        <rFont val="Calibri Light"/>
        <family val="2"/>
      </rPr>
      <t>operativos de inspección, vigilancia y control para dar cumplimiento a los fallos de cerros orientales.</t>
    </r>
  </si>
  <si>
    <t>Acciones de control u operativos en materia de obras y urbanismo realizadas</t>
  </si>
  <si>
    <t>Número de Acciones de control u operativos para el cumplimiento de los fallos de cerros orientales realizadas</t>
  </si>
  <si>
    <t xml:space="preserve">De  fecha Enero 1 al 31 de 2.022.  Al corte de este seguimiento se realizarón 2 operativos, los cuales se evidencian en  Actas:                                                          #001: Monitoreo Poligono 90, Ocupacion Ilegal 19 con evidencia de construcción.                                                     #002:  Poligono 90, Ocupacion 17 presunta construcción en el Sector Paraiso.
De  fecha Febrero 1 a Febrero 23. Al corte de este seguimiento se realizarón 3 operativos, los cuales se evidencian en Actas:                                  #003: Transv.2 Este#78 76 por insistentes quejas cuidadanas; Poligono 238, identificado el RUPI 2313-34 y Siberia Rural, con construcciones detenidas.                   #004: Poligonos 90 y 91 e inspeección Transv. 2 Este #78-76 para verificar el desmonte de la construcción.                                  #005: Poligono 60,  construcciones ilegales en zona Bellavista sin ser selladas.  Poligono 61, construcción suspendida y construccion ilegal sin sellamiento.    </t>
  </si>
  <si>
    <t>GDI-GPD-F029 Evidencia de reunión 
Acta de asistencia e informe del operativo
Registros operativos Alcaldía Local</t>
  </si>
  <si>
    <t>De  fecha Abril 1 al 30 junio de 2.022, se realizarón 14 operativos, los cuales se evidencian en  Actas:                              
OP #12 POLIGONO 60 Y 61; OP #13 VERJON-MOYAS; OP #14 POLIGONO 87-238  (MAYO) OP #15 PLIGONO 90-91; OP #16 URBANO AMBIENTAL; OP #17 POLIGONO 57 Y QUEBRADA LAS DELICIAS; OP #18 POLIGONO 17-97; OP #19 POLIGONO 121; OP #20 BOSQUE CALDERON. OP. #021 POLIGONO 121A, POLIG. #63 Y SANLUIS OP. #022 POLIGONO #179, SAN ISIDRO.                                                  OP. #023 FRANJA SAN LUIS Y LA ESPERANZA OP #024 QUEBRADA MORACCI Y EL VERJON OP #025 QUEBRADA MORACI</t>
  </si>
  <si>
    <t>TOTAL METAS PROCESOS ALCALDÍA (80%)</t>
  </si>
  <si>
    <t>Fortalecer la gestión institucional aumentando las capacidades de la entidad para la planeación, seguimiento y ejecución de sus metas y recursos, y la gestión del talento humano.</t>
  </si>
  <si>
    <t>Planeación Institucional</t>
  </si>
  <si>
    <t>MT1</t>
  </si>
  <si>
    <t>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</si>
  <si>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</si>
  <si>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</si>
  <si>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cumplidos / No. de criterios ambientales establecidos en la herramienta de medición) X 100</t>
  </si>
  <si>
    <t>80% meta 2021</t>
  </si>
  <si>
    <t xml:space="preserve">Constante </t>
  </si>
  <si>
    <t>Porcentaje de buenas prácticas ambientales implementadas</t>
  </si>
  <si>
    <t>Resultados de medición de los criterios ambientales</t>
  </si>
  <si>
    <t>Herramienta Oficina Asesora de Planeación</t>
  </si>
  <si>
    <t>Alcaldía local</t>
  </si>
  <si>
    <t>Oficina Asesora de Planeación Institucional - Grupo de gestión ambiental</t>
  </si>
  <si>
    <t>Listas de chequeo al cumplimiento de criterios ambientales remitidos por la OAP</t>
  </si>
  <si>
    <t xml:space="preserve">No programada para el I trimestre de 2022. </t>
  </si>
  <si>
    <t xml:space="preserve">La auditoria de visita ambiental por Nivel Central de la cual se genrarón las siguientes observaciones, las cuales la administración debera obtener para la visita del segundo semestre, Noviembre  2022 .            
1. No contar con un cuarto de residuos acorde a la normatividad vigente.                                                      2. La falta de mas insumos para optimizar el manejo y almacenamiento temporal de residuos. Insumos como; mas estibas y contenedores para residuos.                                                   
3. La falta de  soportes de acopiadores y registro ambiental como acopiador primarios avalados por la Secretaria Distrital de Ambiente.                                                    4. La falta adecuacion de cuarto de insumos químicos, e insumos como canastillas antiderrames y otros accesorios. 
5. Registro de la media movil ante IDEAM. para el año en vigencia 2022.                                          6. Revisión Tecno mecanica de vehículo vencido el cual se encuentra barado desde el mes de marzo 2022. Al momento no se cuenta con contato de vehiculos y el vehiculo no esta en movimiento.       
7. Revisar el diligenciamiento de actas en comites de contatación donde se incluyan mas aspectos ambientales. </t>
  </si>
  <si>
    <t>MT2</t>
  </si>
  <si>
    <t>Mantener el 100% de las acciones de mejora asignadas al proceso/Alcaldía con relación a planes de mejoramiento interno documentadas y vigentes</t>
  </si>
  <si>
    <t>Porcentaje de acciones de mejora documentadas y vigentes</t>
  </si>
  <si>
    <t>1 - (No. De acciones vencidas del plan de mejoramiento  / No  de acciones a gestionar bajo responsabilidad del proceso) X 100</t>
  </si>
  <si>
    <t>100% meta 2021</t>
  </si>
  <si>
    <t>Porcentaje de planes de mejora sin vencimientos</t>
  </si>
  <si>
    <t>Reporte de acciones de mejora sin vencimiento</t>
  </si>
  <si>
    <t>MIMEC - SIG</t>
  </si>
  <si>
    <t>Oficina Asesora de Planeación Institucional - Grupo de planeación institucional y sectorial</t>
  </si>
  <si>
    <t>Reportes MIMEC - SIG remitidos por la OAP</t>
  </si>
  <si>
    <t xml:space="preserve">La alcaldía local cuenta con 1 acción de mejora vencidas de las 7 acciones de mejora abiertas, lo que representa una ejecución de la meta del 85,71%. </t>
  </si>
  <si>
    <t>Reporte MIMEC</t>
  </si>
  <si>
    <t xml:space="preserve">La alcaldía local cuenta con 1 acción de mejora abierta no vencida de las 5 acciones de mejora abiertas, lo que representa una ejecución de la meta del 100%. </t>
  </si>
  <si>
    <t xml:space="preserve">Comunicación Estratégica </t>
  </si>
  <si>
    <t>MT3</t>
  </si>
  <si>
    <t>Mantener el 100% de la información de la páginas Web actualizada, de acuerdo a lo establecido en la Ley 1712 de 2014</t>
  </si>
  <si>
    <t>Porcentaje de cumplimiento en la publicación de información</t>
  </si>
  <si>
    <t>(No de requisitos de la Ley 1712 de 2014 de publicación de la información en la página web cumplidos / No total de requisitos de la Ley 1712 de 2014 de publicación de la información) X 100</t>
  </si>
  <si>
    <t>Porcentaje de requisitos cumplidos</t>
  </si>
  <si>
    <t>Reporte de actualización de la información en la página web de la alcaldía local</t>
  </si>
  <si>
    <t>Página Web Alcaldía Local</t>
  </si>
  <si>
    <t>Oficina Asesora de Comunicaciones</t>
  </si>
  <si>
    <t>Revisión página Web de la alcaldía</t>
  </si>
  <si>
    <t>De los 115 criterios de publicación estblecidos en l matriz de cumplimiento de la ley 1712 de 2014, a la fecha se encuentra al 100% de actualización y publicación de la información en todas y cada una de sus secciones como se puede evidenciar en:
"Tablero de Control de publicación, Registro de publicaciones - matriz de publicación II trimestre y Esquema de publicación.
Matriz: http://www.chapinero.gov.co/tabla_archivos/107-registro-publicacion-chapinero
Equema de publicación: http://www.chapinero.gov.co/tabla_archivos/esquema-publicacion-2022
 Tablero de control: https://gobiernobogota-my.sharepoint.com/:x:/g/personal/sandra_pereira_gobiernobogota_gov_co/EZzHPOH9U05IiH82q96rfM8BHpCD73OL4Mj_tqniMsmKXA?e=OfcpYx"</t>
  </si>
  <si>
    <t>MT4</t>
  </si>
  <si>
    <t>Participar del 100% de las capacitaciones que se realicen en gestión de riesgos, planes de mejora y sistema de gestión institucional</t>
  </si>
  <si>
    <t>Participación en capacitaciones</t>
  </si>
  <si>
    <t>(No. de capacitaciones en las que asistió / No. de capacitaciones convocadas) X 100</t>
  </si>
  <si>
    <t xml:space="preserve">Porcentaje de participación en capacitaciones  </t>
  </si>
  <si>
    <t>Registros y/o soportes de partipación en las capacitaciones programadas</t>
  </si>
  <si>
    <t>Listado de asistencia
Video de la reunión
Presentación</t>
  </si>
  <si>
    <t xml:space="preserve">La Alcaldía Local participó en la capacitación dada a los promotores de mejora, en que se trataron temas como planeación estratégica, control de documentos, riesgos, planes de mejora y otros mecanismos de planeación y control de la gestión. </t>
  </si>
  <si>
    <t>Presentación realizada y listado de asistencia TEAMS</t>
  </si>
  <si>
    <t>Meta no programada aunque la Alcaldía Local, participó en la capacitación para el día martes 31/05/2022 por parte de la OAP de  la SDG en cumplimiento a la meta y al componente del PAAC. y en la socialización de RdC</t>
  </si>
  <si>
    <t>Brindar atención oportuna y de calidad a los diferentes sectores poblacionales, generando relaciones de confianza y respeto por la diferencia.</t>
  </si>
  <si>
    <t>Servicio a la Ciudadanía</t>
  </si>
  <si>
    <t>MT5</t>
  </si>
  <si>
    <t>Dar respuesta al 100% de los requerimientos ciudadanos asignados a la alcaldía local con corte a 31 de diciembre de 2021 tipificadas como Derechos de Petición registradas en el aplicativo Bogotá te Escucha y gestor documental ORFEO, según la información de seguimiento presentada por el proceso de Servicio a la Ciudadanía.</t>
  </si>
  <si>
    <t>Porcentaje de requerimientos ciudadanos con respuesta definitiva</t>
  </si>
  <si>
    <t>(No. de respuestas efectuadas / No. requerimientos instaurados antes del 31 de diciembre 2021) X 100</t>
  </si>
  <si>
    <t>Reporte de respuestas a la ciudadania</t>
  </si>
  <si>
    <t xml:space="preserve">Reporte Aplicativo BOGOTA TE ESCUCHA </t>
  </si>
  <si>
    <t>Subsecretaria de Gestión Institucional - Grupo Oficina de atención a la Ciudadanía</t>
  </si>
  <si>
    <t>Reporte Aplicativo BOGOTA TE ESCUCHA.</t>
  </si>
  <si>
    <t>La alcaldía local atendió los 8  requerimientos ciudadanos recibidos de vigencias anteriores</t>
  </si>
  <si>
    <t>Reporte Subsecretaría de Gestión Institucional</t>
  </si>
  <si>
    <t>Con corte al 30 de junio de la vigencia 2022  la Alcaldía Local se encuentra a un 100%  en el estado de  respuesta a los Derechos de Petición de la vigencia 2021 superando lo programado en el segundo trimestre del 67%, como se puede evidenciar en:
Seguimientos semanales publicados en la sección específica en el sitio web de chapinero en el siguiente vinculo: http://www.chapinero.gov.co/content/seguimiento-derechos-peticion-chapinero, adicionalmente se envían correos electrónicos a los profesionales y líderes de las dos áreas del FDLCH, para que desde su gestión y liderazgo efectuen seguimiento y control a los profesionales tanto de planta como contratistas que tienen a cargo derechos de petición para que realicen el proceso de trazabilidad de respuesta de los radicados que se encuentran en términos.</t>
  </si>
  <si>
    <t>MT6</t>
  </si>
  <si>
    <t>Dar respuesta al 80% de los requerimientos ciudadanos asignados a la alcaldía local ingresados en la vigencia 2022 y asignados a la Alcaldía Local de la vigencia actual tipificadas como Derechos de Petición registradas en el aplicativo Bogotá te Escucha y gestor documental ORFEO dentro de los terminos de ley, según la información de seguimiento presentada por el proceso de Servicio a la Ciudadanía.</t>
  </si>
  <si>
    <t>(No. de respuestas efectuadas / No. requerimientos instaurados en la vigencia 2022 que deben tener respuesta) X 100</t>
  </si>
  <si>
    <t>N/A</t>
  </si>
  <si>
    <t>La alcaldía local atendió 149 de los 154 requerimientos ciudadanos recibidos de la vigencia 2022</t>
  </si>
  <si>
    <t>Con corte al 30 de junio de la vigencia 2022  la Alcaldía Local tenia asignados 285 DP, de los cuales 246 ya se encuentran en trámite cerrado lo que represent un avance del 86%, sobrepasando lo programdo para el segundo trimestre de la vigencia, como se puede evidenciar en:
Seguimientos semanales publicados en la sección específica en el sitio web de chapinero en el siguiente vinculo: http://www.chapinero.gov.co/content/seguimiento-derechos-peticion-chapinero, adicionalmente se envían correos electrónicos a los profesionales y líderes de las dos áreas del FDLCH, para que desde su gestión y liderazgo efectuen seguimiento y control a los profesionales tanto de planta como contratistas que tienen a cargo derechos de petición para que realicen el proceso de trazabilidad de respuesta de los radicados que se encuentran en términos.</t>
  </si>
  <si>
    <t>TOTAL METAS TRANSVERSALES (20%)</t>
  </si>
  <si>
    <t>TOTAL PLAN DE GESTIÓN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</si>
</sst>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font>
      <sz val="11"/>
      <color theme="1"/>
      <name val="Calibri"/>
      <family val="2"/>
      <scheme val="minor"/>
    </font>
    <font>
      <sz val="11"/>
      <color theme="1"/>
      <name val="Calibri"/>
      <family val="2"/>
      <scheme val="minor"/>
    </font>
    <font>
      <sz val="11"/>
      <color rgb="FF9C0006"/>
      <name val="Calibri"/>
      <family val="2"/>
      <scheme val="minor"/>
    </font>
    <font>
      <b/>
      <sz val="11"/>
      <color rgb="FF000000"/>
      <name val="Calibri Light"/>
      <family val="2"/>
    </font>
    <font>
      <sz val="11"/>
      <color rgb="FF000000"/>
      <name val="Calibri Light"/>
      <family val="2"/>
    </font>
    <font>
      <sz val="11"/>
      <color theme="1"/>
      <name val="Calibri Light"/>
      <family val="2"/>
      <scheme val="major"/>
    </font>
    <font>
      <sz val="9"/>
      <color rgb="FF323130"/>
      <name val="Segoe UI"/>
      <family val="2"/>
    </font>
    <font>
      <sz val="11"/>
      <name val="Calibri Light"/>
      <family val="2"/>
    </font>
    <font>
      <b/>
      <sz val="11"/>
      <name val="Calibri Light"/>
      <family val="2"/>
    </font>
    <font>
      <sz val="11"/>
      <color theme="1"/>
      <name val="Calibri Light"/>
      <family val="2"/>
    </font>
    <font>
      <b/>
      <sz val="11"/>
      <color theme="1"/>
      <name val="Calibri Light"/>
      <family val="2"/>
    </font>
    <font>
      <b/>
      <sz val="11"/>
      <color theme="1"/>
      <name val="Calibri Light"/>
      <family val="1"/>
      <scheme val="major"/>
    </font>
    <font>
      <sz val="11"/>
      <name val="Calibri Light"/>
      <family val="2"/>
      <scheme val="major"/>
    </font>
    <font>
      <b/>
      <sz val="11"/>
      <color indexed="8"/>
      <name val="Calibri Light"/>
      <family val="2"/>
    </font>
    <font>
      <sz val="11"/>
      <color indexed="8"/>
      <name val="Calibri Light"/>
      <family val="2"/>
    </font>
    <font>
      <sz val="11"/>
      <name val="Calibri"/>
      <family val="2"/>
      <scheme val="minor"/>
    </font>
    <font>
      <b/>
      <sz val="12"/>
      <color rgb="FF000000"/>
      <name val="Calibri Light"/>
      <family val="2"/>
    </font>
    <font>
      <sz val="11"/>
      <color rgb="FF0070C0"/>
      <name val="Calibri Light"/>
      <family val="2"/>
      <scheme val="major"/>
    </font>
    <font>
      <sz val="11"/>
      <color rgb="FF0070C0"/>
      <name val="Calibri Light"/>
      <family val="2"/>
    </font>
    <font>
      <sz val="11"/>
      <color theme="4"/>
      <name val="Calibri Light"/>
      <family val="2"/>
    </font>
    <font>
      <b/>
      <sz val="12"/>
      <color rgb="FF0070C0"/>
      <name val="Calibri Light"/>
      <family val="2"/>
      <scheme val="major"/>
    </font>
    <font>
      <b/>
      <sz val="14"/>
      <color theme="1"/>
      <name val="Calibri Light"/>
      <family val="2"/>
      <scheme val="major"/>
    </font>
    <font>
      <b/>
      <sz val="12"/>
      <color rgb="FF0070C0"/>
      <name val="Calibri Light"/>
      <family val="2"/>
    </font>
    <font>
      <b/>
      <sz val="14"/>
      <color rgb="FF000000"/>
      <name val="Calibri Light"/>
      <family val="2"/>
    </font>
    <font>
      <sz val="14"/>
      <color rgb="FF000000"/>
      <name val="Calibri Light"/>
      <family val="2"/>
    </font>
    <font>
      <b/>
      <sz val="11"/>
      <color theme="1"/>
      <name val="Calibri Light"/>
      <family val="2"/>
      <scheme val="major"/>
    </font>
    <font>
      <sz val="12"/>
      <color rgb="FF000000"/>
      <name val="Calibri Light"/>
      <family val="2"/>
    </font>
    <font>
      <sz val="12"/>
      <color rgb="FF0070C0"/>
      <name val="Calibri Light"/>
      <family val="2"/>
    </font>
    <font>
      <sz val="11"/>
      <color rgb="FF000000"/>
      <name val="Calibri Light"/>
    </font>
    <font>
      <b/>
      <sz val="11"/>
      <color rgb="FF000000"/>
      <name val="Calibri Light"/>
    </font>
    <font>
      <sz val="8"/>
      <color theme="1"/>
      <name val="Calibri"/>
      <family val="2"/>
      <scheme val="minor"/>
    </font>
  </fonts>
  <fills count="12">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FF2CC"/>
        <bgColor rgb="FF000000"/>
      </patternFill>
    </fill>
    <fill>
      <patternFill patternType="solid">
        <fgColor theme="7" tint="0.59999389629810485"/>
        <bgColor rgb="FF000000"/>
      </patternFill>
    </fill>
    <fill>
      <patternFill patternType="solid">
        <fgColor theme="7" tint="0.79998168889431442"/>
        <bgColor rgb="FF000000"/>
      </patternFill>
    </fill>
    <fill>
      <patternFill patternType="solid">
        <fgColor rgb="FFB4C6E7"/>
        <bgColor rgb="FF000000"/>
      </patternFill>
    </fill>
    <fill>
      <patternFill patternType="solid">
        <fgColor theme="4" tint="0.39997558519241921"/>
        <bgColor rgb="FF000000"/>
      </patternFill>
    </fill>
    <fill>
      <patternFill patternType="solid">
        <fgColor theme="4" tint="0.59999389629810485"/>
        <bgColor rgb="FF000000"/>
      </patternFill>
    </fill>
    <fill>
      <patternFill patternType="solid">
        <fgColor rgb="FFC6E0B4"/>
        <bgColor rgb="FF000000"/>
      </patternFill>
    </fill>
    <fill>
      <patternFill patternType="solid">
        <fgColor rgb="FFFFE699"/>
        <bgColor rgb="FF000000"/>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rgb="FF000000"/>
      </left>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307">
    <xf numFmtId="0" fontId="0" fillId="0" borderId="0" xfId="0"/>
    <xf numFmtId="0" fontId="4" fillId="0" borderId="0" xfId="0" applyFont="1" applyAlignment="1">
      <alignment wrapText="1"/>
    </xf>
    <xf numFmtId="0" fontId="5" fillId="0" borderId="0" xfId="0" applyFont="1" applyAlignment="1">
      <alignment wrapText="1"/>
    </xf>
    <xf numFmtId="0" fontId="5" fillId="0" borderId="0" xfId="0" applyFont="1" applyAlignment="1">
      <alignment vertical="center" wrapText="1"/>
    </xf>
    <xf numFmtId="0" fontId="4" fillId="0" borderId="0" xfId="0" applyFont="1" applyAlignment="1">
      <alignment vertical="center" wrapText="1"/>
    </xf>
    <xf numFmtId="0" fontId="6" fillId="0" borderId="0" xfId="0" applyFont="1"/>
    <xf numFmtId="0" fontId="3" fillId="4" borderId="12" xfId="0" applyFont="1" applyFill="1" applyBorder="1" applyAlignment="1">
      <alignment horizontal="center" wrapText="1"/>
    </xf>
    <xf numFmtId="0" fontId="4" fillId="0" borderId="12" xfId="0" applyFont="1" applyBorder="1" applyAlignment="1">
      <alignment horizontal="center" wrapText="1"/>
    </xf>
    <xf numFmtId="0" fontId="4" fillId="0" borderId="24" xfId="0" applyFont="1" applyBorder="1" applyAlignment="1">
      <alignment wrapText="1"/>
    </xf>
    <xf numFmtId="0" fontId="5" fillId="0" borderId="0" xfId="0" applyFont="1" applyAlignment="1">
      <alignment horizontal="left" vertical="top" wrapText="1"/>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38"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9" borderId="34" xfId="0"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38" xfId="0" applyFont="1" applyFill="1" applyBorder="1" applyAlignment="1">
      <alignment horizontal="center" vertical="center" wrapText="1"/>
    </xf>
    <xf numFmtId="0" fontId="3" fillId="10" borderId="37" xfId="0" applyFont="1" applyFill="1" applyBorder="1" applyAlignment="1">
      <alignment horizontal="center" vertical="center" wrapText="1"/>
    </xf>
    <xf numFmtId="0" fontId="3" fillId="10" borderId="35" xfId="0" applyFont="1" applyFill="1" applyBorder="1" applyAlignment="1">
      <alignment horizontal="center" vertical="center" wrapText="1"/>
    </xf>
    <xf numFmtId="0" fontId="3" fillId="10" borderId="38" xfId="0" applyFont="1" applyFill="1" applyBorder="1" applyAlignment="1">
      <alignment horizontal="center" vertical="center" wrapText="1"/>
    </xf>
    <xf numFmtId="0" fontId="16" fillId="0" borderId="24" xfId="0" applyFont="1" applyBorder="1" applyAlignment="1">
      <alignment wrapText="1"/>
    </xf>
    <xf numFmtId="0" fontId="17" fillId="0" borderId="0" xfId="0" applyFont="1" applyAlignment="1">
      <alignment wrapText="1"/>
    </xf>
    <xf numFmtId="0" fontId="18" fillId="0" borderId="31" xfId="0" applyFont="1" applyBorder="1" applyAlignment="1">
      <alignment horizontal="center" vertical="center" wrapText="1"/>
    </xf>
    <xf numFmtId="0" fontId="18" fillId="0" borderId="31" xfId="0" applyFont="1" applyBorder="1" applyAlignment="1">
      <alignment horizontal="left" vertical="center" wrapText="1"/>
    </xf>
    <xf numFmtId="0" fontId="19" fillId="0" borderId="12"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42" xfId="0" applyFont="1" applyBorder="1" applyAlignment="1">
      <alignment horizontal="left" vertical="center" wrapText="1"/>
    </xf>
    <xf numFmtId="0" fontId="18" fillId="0" borderId="8" xfId="0" applyFont="1" applyBorder="1" applyAlignment="1">
      <alignment horizontal="left" vertical="center" wrapText="1"/>
    </xf>
    <xf numFmtId="0" fontId="18" fillId="0" borderId="6" xfId="0" applyFont="1" applyBorder="1" applyAlignment="1">
      <alignment horizontal="left" vertical="center" wrapText="1"/>
    </xf>
    <xf numFmtId="0" fontId="18" fillId="0" borderId="32" xfId="0" applyFont="1" applyBorder="1" applyAlignment="1">
      <alignment horizontal="left" vertical="center" wrapText="1"/>
    </xf>
    <xf numFmtId="0" fontId="18" fillId="0" borderId="3" xfId="0" applyFont="1" applyBorder="1" applyAlignment="1">
      <alignment horizontal="center" vertical="center" wrapText="1"/>
    </xf>
    <xf numFmtId="0" fontId="18" fillId="0" borderId="51" xfId="0" applyFont="1" applyBorder="1" applyAlignment="1">
      <alignment horizontal="center" vertical="center" wrapText="1"/>
    </xf>
    <xf numFmtId="0" fontId="20" fillId="0" borderId="0" xfId="0" applyFont="1" applyAlignment="1">
      <alignment wrapText="1"/>
    </xf>
    <xf numFmtId="0" fontId="18" fillId="0" borderId="12"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41" xfId="0" applyFont="1" applyBorder="1" applyAlignment="1">
      <alignment horizontal="left" vertical="center" wrapText="1"/>
    </xf>
    <xf numFmtId="0" fontId="18" fillId="0" borderId="11" xfId="0" applyFont="1" applyBorder="1" applyAlignment="1">
      <alignment horizontal="left" vertical="center" wrapText="1"/>
    </xf>
    <xf numFmtId="0" fontId="21" fillId="0" borderId="0" xfId="0" applyFont="1" applyAlignment="1">
      <alignment wrapText="1"/>
    </xf>
    <xf numFmtId="0" fontId="18" fillId="0" borderId="38" xfId="0" applyFont="1" applyBorder="1" applyAlignment="1">
      <alignment horizontal="left" vertical="center" wrapText="1"/>
    </xf>
    <xf numFmtId="9" fontId="22" fillId="4" borderId="49" xfId="0" applyNumberFormat="1" applyFont="1" applyFill="1" applyBorder="1" applyAlignment="1">
      <alignment horizontal="center" wrapText="1"/>
    </xf>
    <xf numFmtId="0" fontId="22" fillId="0" borderId="24" xfId="0" applyFont="1" applyBorder="1" applyAlignment="1">
      <alignment wrapText="1"/>
    </xf>
    <xf numFmtId="9" fontId="23" fillId="11" borderId="45" xfId="1" applyFont="1" applyFill="1" applyBorder="1" applyAlignment="1">
      <alignment horizontal="center" vertical="center" wrapText="1"/>
    </xf>
    <xf numFmtId="0" fontId="23" fillId="0" borderId="24" xfId="0" applyFont="1" applyBorder="1" applyAlignment="1">
      <alignment vertical="center" wrapText="1"/>
    </xf>
    <xf numFmtId="0" fontId="4" fillId="0" borderId="0" xfId="0" applyFont="1" applyAlignment="1">
      <alignment horizontal="center" wrapText="1"/>
    </xf>
    <xf numFmtId="2" fontId="4" fillId="0" borderId="0" xfId="0" applyNumberFormat="1" applyFont="1" applyAlignment="1">
      <alignment wrapText="1"/>
    </xf>
    <xf numFmtId="0" fontId="16" fillId="4" borderId="47" xfId="0" applyFont="1" applyFill="1" applyBorder="1" applyAlignment="1">
      <alignment wrapText="1"/>
    </xf>
    <xf numFmtId="0" fontId="16" fillId="4" borderId="45" xfId="0" applyFont="1" applyFill="1" applyBorder="1" applyAlignment="1">
      <alignment wrapText="1"/>
    </xf>
    <xf numFmtId="0" fontId="16" fillId="4" borderId="48" xfId="0" applyFont="1" applyFill="1" applyBorder="1" applyAlignment="1">
      <alignment wrapText="1"/>
    </xf>
    <xf numFmtId="0" fontId="23" fillId="0" borderId="13" xfId="0" applyFont="1" applyBorder="1" applyAlignment="1">
      <alignment wrapText="1"/>
    </xf>
    <xf numFmtId="0" fontId="23" fillId="0" borderId="17" xfId="0" applyFont="1" applyBorder="1" applyAlignment="1">
      <alignment wrapText="1"/>
    </xf>
    <xf numFmtId="0" fontId="23" fillId="0" borderId="19" xfId="0" applyFont="1" applyBorder="1" applyAlignment="1">
      <alignment wrapText="1"/>
    </xf>
    <xf numFmtId="0" fontId="22" fillId="4" borderId="47" xfId="0" applyFont="1" applyFill="1" applyBorder="1" applyAlignment="1">
      <alignment wrapText="1"/>
    </xf>
    <xf numFmtId="0" fontId="22" fillId="4" borderId="45" xfId="0" applyFont="1" applyFill="1" applyBorder="1" applyAlignment="1">
      <alignment wrapText="1"/>
    </xf>
    <xf numFmtId="0" fontId="22" fillId="4" borderId="48" xfId="0" applyFont="1" applyFill="1" applyBorder="1" applyAlignment="1">
      <alignment wrapText="1"/>
    </xf>
    <xf numFmtId="0" fontId="4" fillId="3" borderId="40" xfId="0" applyFont="1" applyFill="1" applyBorder="1" applyAlignment="1">
      <alignment horizontal="center" vertical="center" wrapText="1"/>
    </xf>
    <xf numFmtId="0" fontId="4" fillId="3" borderId="31" xfId="0" applyFont="1" applyFill="1" applyBorder="1" applyAlignment="1">
      <alignment horizontal="left" vertical="center" wrapText="1"/>
    </xf>
    <xf numFmtId="9" fontId="4" fillId="3" borderId="31" xfId="0" applyNumberFormat="1" applyFont="1" applyFill="1" applyBorder="1" applyAlignment="1">
      <alignment horizontal="center" vertical="center" wrapText="1"/>
    </xf>
    <xf numFmtId="0" fontId="4" fillId="3" borderId="31" xfId="0" applyFont="1" applyFill="1" applyBorder="1" applyAlignment="1">
      <alignment horizontal="center" vertical="center" wrapText="1"/>
    </xf>
    <xf numFmtId="0" fontId="7" fillId="3" borderId="12"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2" xfId="0" applyFont="1" applyFill="1" applyBorder="1" applyAlignment="1">
      <alignment horizontal="left" vertical="center" wrapText="1"/>
    </xf>
    <xf numFmtId="10" fontId="4" fillId="3" borderId="12" xfId="0" applyNumberFormat="1" applyFont="1" applyFill="1" applyBorder="1" applyAlignment="1">
      <alignment horizontal="center" vertical="center" wrapText="1"/>
    </xf>
    <xf numFmtId="9" fontId="4" fillId="3" borderId="12" xfId="1" applyFont="1" applyFill="1" applyBorder="1" applyAlignment="1">
      <alignment horizontal="center" vertical="center" wrapText="1"/>
    </xf>
    <xf numFmtId="0" fontId="4" fillId="3" borderId="41"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42" xfId="0" applyFont="1" applyFill="1" applyBorder="1" applyAlignment="1">
      <alignment horizontal="left" vertical="center" wrapText="1"/>
    </xf>
    <xf numFmtId="9" fontId="4" fillId="3" borderId="8" xfId="0" applyNumberFormat="1" applyFont="1" applyFill="1" applyBorder="1" applyAlignment="1">
      <alignment horizontal="center" vertical="center" wrapText="1"/>
    </xf>
    <xf numFmtId="9" fontId="4" fillId="3" borderId="31" xfId="1"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24" xfId="0" applyFont="1" applyFill="1" applyBorder="1" applyAlignment="1">
      <alignment horizontal="left" vertical="top" wrapText="1"/>
    </xf>
    <xf numFmtId="0" fontId="5" fillId="3" borderId="0" xfId="0" applyFont="1" applyFill="1" applyAlignment="1">
      <alignment horizontal="left" vertical="top" wrapText="1"/>
    </xf>
    <xf numFmtId="0" fontId="4" fillId="3" borderId="43" xfId="0" applyFont="1" applyFill="1" applyBorder="1" applyAlignment="1">
      <alignment horizontal="center" vertical="center" wrapText="1"/>
    </xf>
    <xf numFmtId="0" fontId="9" fillId="3" borderId="12" xfId="0" applyFont="1" applyFill="1" applyBorder="1" applyAlignment="1" applyProtection="1">
      <alignment horizontal="left" vertical="center" wrapText="1"/>
      <protection hidden="1"/>
    </xf>
    <xf numFmtId="9" fontId="9" fillId="3" borderId="12" xfId="0" applyNumberFormat="1" applyFont="1" applyFill="1" applyBorder="1" applyAlignment="1" applyProtection="1">
      <alignment horizontal="center" vertical="center" wrapText="1"/>
      <protection hidden="1"/>
    </xf>
    <xf numFmtId="0" fontId="9" fillId="3" borderId="12" xfId="0" applyFont="1" applyFill="1" applyBorder="1" applyAlignment="1" applyProtection="1">
      <alignment horizontal="center" vertical="center" wrapText="1"/>
      <protection hidden="1"/>
    </xf>
    <xf numFmtId="9" fontId="9" fillId="3" borderId="12" xfId="0" applyNumberFormat="1" applyFont="1" applyFill="1" applyBorder="1" applyAlignment="1">
      <alignment horizontal="center" vertical="center" wrapText="1"/>
    </xf>
    <xf numFmtId="9" fontId="9" fillId="3" borderId="12" xfId="1" applyFont="1" applyFill="1" applyBorder="1" applyAlignment="1">
      <alignment horizontal="center" vertical="center" wrapText="1"/>
    </xf>
    <xf numFmtId="9" fontId="4" fillId="3" borderId="12" xfId="0" applyNumberFormat="1" applyFont="1" applyFill="1" applyBorder="1" applyAlignment="1">
      <alignment horizontal="center" vertical="center" wrapText="1"/>
    </xf>
    <xf numFmtId="0" fontId="9" fillId="3" borderId="41" xfId="0" applyFont="1" applyFill="1" applyBorder="1" applyAlignment="1" applyProtection="1">
      <alignment horizontal="left" vertical="center" wrapText="1"/>
      <protection hidden="1"/>
    </xf>
    <xf numFmtId="0" fontId="9" fillId="3" borderId="11" xfId="0" applyFont="1" applyFill="1" applyBorder="1" applyAlignment="1" applyProtection="1">
      <alignment horizontal="left" vertical="center" wrapText="1"/>
      <protection hidden="1"/>
    </xf>
    <xf numFmtId="0" fontId="9" fillId="3" borderId="12" xfId="0" applyFont="1" applyFill="1" applyBorder="1" applyAlignment="1">
      <alignment horizontal="left" vertical="center" wrapText="1"/>
    </xf>
    <xf numFmtId="0" fontId="4" fillId="3" borderId="41" xfId="0" applyFont="1" applyFill="1" applyBorder="1" applyAlignment="1">
      <alignment horizontal="center" vertical="center" wrapText="1"/>
    </xf>
    <xf numFmtId="10" fontId="9" fillId="3" borderId="12" xfId="0" applyNumberFormat="1" applyFont="1" applyFill="1" applyBorder="1" applyAlignment="1" applyProtection="1">
      <alignment horizontal="center" vertical="center" wrapText="1"/>
      <protection hidden="1"/>
    </xf>
    <xf numFmtId="0" fontId="7" fillId="3" borderId="41" xfId="0" applyFont="1" applyFill="1" applyBorder="1" applyAlignment="1" applyProtection="1">
      <alignment horizontal="left" vertical="center" wrapText="1"/>
      <protection hidden="1"/>
    </xf>
    <xf numFmtId="0" fontId="7" fillId="3" borderId="12" xfId="0" applyFont="1" applyFill="1" applyBorder="1" applyAlignment="1" applyProtection="1">
      <alignment horizontal="left" vertical="center" wrapText="1"/>
      <protection hidden="1"/>
    </xf>
    <xf numFmtId="0" fontId="7" fillId="3" borderId="11"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center" vertical="center" wrapText="1"/>
      <protection hidden="1"/>
    </xf>
    <xf numFmtId="1" fontId="4" fillId="3" borderId="12" xfId="0" applyNumberFormat="1" applyFont="1" applyFill="1" applyBorder="1" applyAlignment="1">
      <alignment horizontal="center" vertical="center" wrapText="1"/>
    </xf>
    <xf numFmtId="0" fontId="5" fillId="3" borderId="41" xfId="0" applyFont="1" applyFill="1" applyBorder="1" applyAlignment="1" applyProtection="1">
      <alignment horizontal="left" vertical="center" wrapText="1"/>
      <protection hidden="1"/>
    </xf>
    <xf numFmtId="0" fontId="12" fillId="3" borderId="11" xfId="0" applyFont="1" applyFill="1" applyBorder="1" applyAlignment="1" applyProtection="1">
      <alignment horizontal="left" vertical="center" wrapText="1"/>
      <protection hidden="1"/>
    </xf>
    <xf numFmtId="0" fontId="5" fillId="3" borderId="12" xfId="0" applyFont="1" applyFill="1" applyBorder="1" applyAlignment="1">
      <alignment horizontal="left" vertical="center" wrapText="1"/>
    </xf>
    <xf numFmtId="0" fontId="12" fillId="3" borderId="41" xfId="0" applyFont="1" applyFill="1" applyBorder="1" applyAlignment="1" applyProtection="1">
      <alignment horizontal="left" vertical="center" wrapText="1"/>
      <protection hidden="1"/>
    </xf>
    <xf numFmtId="1" fontId="4" fillId="3" borderId="8" xfId="0" applyNumberFormat="1" applyFont="1" applyFill="1" applyBorder="1" applyAlignment="1">
      <alignment horizontal="center" vertical="center" wrapText="1"/>
    </xf>
    <xf numFmtId="0" fontId="15" fillId="3" borderId="11" xfId="2" applyFont="1" applyFill="1" applyBorder="1" applyAlignment="1" applyProtection="1">
      <alignment horizontal="left" vertical="center" wrapText="1"/>
      <protection hidden="1"/>
    </xf>
    <xf numFmtId="0" fontId="5" fillId="3" borderId="41" xfId="0" applyFont="1" applyFill="1" applyBorder="1" applyAlignment="1">
      <alignment horizontal="left" vertical="center" wrapText="1"/>
    </xf>
    <xf numFmtId="9" fontId="18" fillId="0" borderId="31" xfId="0" applyNumberFormat="1" applyFont="1" applyBorder="1" applyAlignment="1">
      <alignment horizontal="left" vertical="center" wrapText="1"/>
    </xf>
    <xf numFmtId="9" fontId="18" fillId="0" borderId="50" xfId="1" applyFont="1" applyBorder="1" applyAlignment="1">
      <alignment horizontal="center" vertical="center" wrapText="1"/>
    </xf>
    <xf numFmtId="9" fontId="18" fillId="0" borderId="1" xfId="1" applyFont="1" applyBorder="1" applyAlignment="1">
      <alignment horizontal="center" vertical="center" wrapText="1"/>
    </xf>
    <xf numFmtId="0" fontId="18" fillId="0" borderId="51" xfId="0" applyFont="1" applyBorder="1" applyAlignment="1">
      <alignment horizontal="left" vertical="center" wrapText="1"/>
    </xf>
    <xf numFmtId="9" fontId="18" fillId="0" borderId="3" xfId="0" applyNumberFormat="1" applyFont="1" applyBorder="1" applyAlignment="1">
      <alignment horizontal="center" vertical="center" wrapText="1"/>
    </xf>
    <xf numFmtId="164" fontId="18" fillId="0" borderId="3" xfId="1" applyNumberFormat="1" applyFont="1" applyBorder="1" applyAlignment="1">
      <alignment horizontal="center" vertical="center" wrapText="1"/>
    </xf>
    <xf numFmtId="9" fontId="18" fillId="0" borderId="3" xfId="1" applyFont="1" applyBorder="1" applyAlignment="1">
      <alignment horizontal="center" vertical="center" wrapText="1"/>
    </xf>
    <xf numFmtId="0" fontId="4" fillId="0" borderId="12" xfId="0" applyFont="1" applyBorder="1" applyAlignment="1">
      <alignment horizontal="center" vertical="center" wrapText="1"/>
    </xf>
    <xf numFmtId="9" fontId="4" fillId="3" borderId="40" xfId="0" applyNumberFormat="1" applyFont="1" applyFill="1" applyBorder="1" applyAlignment="1">
      <alignment horizontal="center" vertical="center" wrapText="1"/>
    </xf>
    <xf numFmtId="1" fontId="4" fillId="3" borderId="40" xfId="1" applyNumberFormat="1" applyFont="1" applyFill="1" applyBorder="1" applyAlignment="1">
      <alignment horizontal="center" vertical="center" wrapText="1"/>
    </xf>
    <xf numFmtId="1" fontId="4" fillId="3" borderId="31" xfId="1" applyNumberFormat="1" applyFont="1" applyFill="1" applyBorder="1" applyAlignment="1">
      <alignment horizontal="center" vertical="center" wrapText="1"/>
    </xf>
    <xf numFmtId="9" fontId="26" fillId="4" borderId="49" xfId="0" applyNumberFormat="1" applyFont="1" applyFill="1" applyBorder="1" applyAlignment="1">
      <alignment horizontal="center" wrapText="1"/>
    </xf>
    <xf numFmtId="9" fontId="18" fillId="0" borderId="50" xfId="0" applyNumberFormat="1" applyFont="1" applyBorder="1" applyAlignment="1">
      <alignment horizontal="center" vertical="center"/>
    </xf>
    <xf numFmtId="0" fontId="24" fillId="11" borderId="39" xfId="0" applyFont="1" applyFill="1" applyBorder="1" applyAlignment="1">
      <alignment vertical="center" wrapText="1"/>
    </xf>
    <xf numFmtId="9" fontId="4" fillId="3" borderId="31" xfId="1" applyFont="1" applyFill="1" applyBorder="1" applyAlignment="1">
      <alignment horizontal="justify" vertical="center" wrapText="1"/>
    </xf>
    <xf numFmtId="10" fontId="4" fillId="3" borderId="12" xfId="1" applyNumberFormat="1" applyFont="1" applyFill="1" applyBorder="1" applyAlignment="1">
      <alignment horizontal="center" vertical="center" wrapText="1"/>
    </xf>
    <xf numFmtId="10" fontId="4" fillId="3" borderId="31" xfId="0" applyNumberFormat="1" applyFont="1" applyFill="1" applyBorder="1" applyAlignment="1">
      <alignment horizontal="center" vertical="center" wrapText="1"/>
    </xf>
    <xf numFmtId="10" fontId="4" fillId="3" borderId="31" xfId="1" applyNumberFormat="1" applyFont="1" applyFill="1" applyBorder="1" applyAlignment="1">
      <alignment horizontal="center" vertical="center" wrapText="1"/>
    </xf>
    <xf numFmtId="10" fontId="16" fillId="4" borderId="49" xfId="1" applyNumberFormat="1" applyFont="1" applyFill="1" applyBorder="1" applyAlignment="1">
      <alignment horizontal="center" wrapText="1"/>
    </xf>
    <xf numFmtId="10" fontId="22" fillId="4" borderId="49" xfId="1" applyNumberFormat="1" applyFont="1" applyFill="1" applyBorder="1" applyAlignment="1">
      <alignment horizontal="center" wrapText="1"/>
    </xf>
    <xf numFmtId="10" fontId="23" fillId="11" borderId="45" xfId="1" applyNumberFormat="1" applyFont="1" applyFill="1" applyBorder="1" applyAlignment="1">
      <alignment horizontal="center" vertical="center" wrapText="1"/>
    </xf>
    <xf numFmtId="1" fontId="4" fillId="3" borderId="12" xfId="1" applyNumberFormat="1" applyFont="1" applyFill="1" applyBorder="1" applyAlignment="1">
      <alignment horizontal="center" vertical="center" wrapText="1"/>
    </xf>
    <xf numFmtId="0" fontId="18" fillId="0" borderId="50" xfId="0" applyFont="1" applyBorder="1" applyAlignment="1">
      <alignment horizontal="justify" vertical="center" wrapText="1"/>
    </xf>
    <xf numFmtId="0" fontId="18" fillId="0" borderId="51" xfId="0" applyFont="1" applyBorder="1" applyAlignment="1">
      <alignment horizontal="justify" vertical="center" wrapText="1"/>
    </xf>
    <xf numFmtId="9" fontId="18" fillId="0" borderId="50" xfId="0" applyNumberFormat="1" applyFont="1" applyBorder="1" applyAlignment="1">
      <alignment horizontal="center" vertical="center" wrapText="1"/>
    </xf>
    <xf numFmtId="10" fontId="18" fillId="0" borderId="50" xfId="1" applyNumberFormat="1" applyFont="1" applyBorder="1" applyAlignment="1">
      <alignment horizontal="center" vertical="center" wrapText="1"/>
    </xf>
    <xf numFmtId="9" fontId="18" fillId="0" borderId="50" xfId="1" applyFont="1" applyFill="1" applyBorder="1" applyAlignment="1">
      <alignment horizontal="center" vertical="center" wrapText="1"/>
    </xf>
    <xf numFmtId="9" fontId="18" fillId="0" borderId="1" xfId="1" applyFont="1" applyFill="1" applyBorder="1" applyAlignment="1">
      <alignment horizontal="center" vertical="center" wrapText="1"/>
    </xf>
    <xf numFmtId="164" fontId="18" fillId="0" borderId="3" xfId="1" applyNumberFormat="1" applyFont="1" applyFill="1" applyBorder="1" applyAlignment="1">
      <alignment horizontal="center" vertical="center" wrapText="1"/>
    </xf>
    <xf numFmtId="10" fontId="18" fillId="0" borderId="50" xfId="0" applyNumberFormat="1" applyFont="1" applyBorder="1" applyAlignment="1">
      <alignment horizontal="center" vertical="center" wrapText="1"/>
    </xf>
    <xf numFmtId="9" fontId="18" fillId="0" borderId="3" xfId="1" applyFont="1" applyFill="1" applyBorder="1" applyAlignment="1">
      <alignment horizontal="center" vertical="center" wrapText="1"/>
    </xf>
    <xf numFmtId="10" fontId="18" fillId="0" borderId="50" xfId="0" applyNumberFormat="1" applyFont="1" applyBorder="1" applyAlignment="1">
      <alignment horizontal="center" vertical="center"/>
    </xf>
    <xf numFmtId="10" fontId="16" fillId="4" borderId="15" xfId="1" applyNumberFormat="1" applyFont="1" applyFill="1" applyBorder="1" applyAlignment="1">
      <alignment horizontal="center" wrapText="1"/>
    </xf>
    <xf numFmtId="9" fontId="18" fillId="0" borderId="12" xfId="0" applyNumberFormat="1" applyFont="1" applyBorder="1" applyAlignment="1">
      <alignment horizontal="center" vertical="center" wrapText="1"/>
    </xf>
    <xf numFmtId="10" fontId="18" fillId="0" borderId="12" xfId="1" applyNumberFormat="1" applyFont="1" applyBorder="1" applyAlignment="1">
      <alignment horizontal="center" vertical="center" wrapText="1"/>
    </xf>
    <xf numFmtId="10" fontId="18" fillId="0" borderId="12" xfId="1"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0" xfId="0" applyFont="1" applyAlignment="1">
      <alignment wrapText="1"/>
    </xf>
    <xf numFmtId="0" fontId="26" fillId="4" borderId="18" xfId="0" applyFont="1" applyFill="1" applyBorder="1" applyAlignment="1">
      <alignment vertical="center" wrapText="1"/>
    </xf>
    <xf numFmtId="10" fontId="22" fillId="4" borderId="36" xfId="1" applyNumberFormat="1" applyFont="1" applyFill="1" applyBorder="1" applyAlignment="1">
      <alignment horizontal="center" wrapText="1"/>
    </xf>
    <xf numFmtId="0" fontId="27" fillId="4" borderId="55" xfId="0" applyFont="1" applyFill="1" applyBorder="1" applyAlignment="1">
      <alignment vertical="center" wrapText="1"/>
    </xf>
    <xf numFmtId="9" fontId="18" fillId="0" borderId="56" xfId="0" applyNumberFormat="1" applyFont="1" applyBorder="1" applyAlignment="1">
      <alignment horizontal="center" vertical="center" wrapText="1"/>
    </xf>
    <xf numFmtId="9" fontId="18" fillId="0" borderId="52" xfId="0" applyNumberFormat="1" applyFont="1" applyBorder="1" applyAlignment="1">
      <alignment horizontal="center" vertical="center" wrapText="1"/>
    </xf>
    <xf numFmtId="10" fontId="18" fillId="0" borderId="52" xfId="1" applyNumberFormat="1" applyFont="1" applyBorder="1" applyAlignment="1">
      <alignment horizontal="center" vertical="center" wrapText="1"/>
    </xf>
    <xf numFmtId="0" fontId="18" fillId="0" borderId="42" xfId="0" applyFont="1" applyBorder="1" applyAlignment="1">
      <alignment horizontal="justify" vertical="center" wrapText="1"/>
    </xf>
    <xf numFmtId="9" fontId="18" fillId="0" borderId="43" xfId="0" applyNumberFormat="1" applyFont="1" applyBorder="1" applyAlignment="1">
      <alignment horizontal="center" vertical="center" wrapText="1"/>
    </xf>
    <xf numFmtId="0" fontId="18" fillId="0" borderId="41" xfId="0" applyFont="1" applyBorder="1" applyAlignment="1">
      <alignment horizontal="justify" vertical="center" wrapText="1"/>
    </xf>
    <xf numFmtId="9" fontId="18" fillId="0" borderId="34" xfId="0" applyNumberFormat="1" applyFont="1" applyBorder="1" applyAlignment="1">
      <alignment horizontal="center" vertical="center" wrapText="1"/>
    </xf>
    <xf numFmtId="10" fontId="18" fillId="0" borderId="35" xfId="1" applyNumberFormat="1" applyFont="1" applyBorder="1" applyAlignment="1">
      <alignment horizontal="center" vertical="center" wrapText="1"/>
    </xf>
    <xf numFmtId="0" fontId="18" fillId="0" borderId="38" xfId="0" applyFont="1" applyBorder="1" applyAlignment="1">
      <alignment horizontal="justify" vertical="center" wrapText="1"/>
    </xf>
    <xf numFmtId="0" fontId="4" fillId="3" borderId="41" xfId="0" applyFont="1" applyFill="1" applyBorder="1" applyAlignment="1">
      <alignment horizontal="justify" vertical="center" wrapText="1"/>
    </xf>
    <xf numFmtId="9" fontId="28" fillId="3" borderId="31" xfId="1" applyFont="1" applyFill="1" applyBorder="1" applyAlignment="1">
      <alignment horizontal="justify" vertical="center" wrapText="1"/>
    </xf>
    <xf numFmtId="0" fontId="4" fillId="3" borderId="42" xfId="0" applyFont="1" applyFill="1" applyBorder="1" applyAlignment="1">
      <alignment horizontal="center" vertical="center" wrapText="1"/>
    </xf>
    <xf numFmtId="0" fontId="9" fillId="3" borderId="41" xfId="0" applyFont="1" applyFill="1" applyBorder="1" applyAlignment="1" applyProtection="1">
      <alignment horizontal="center" vertical="center" wrapText="1"/>
      <protection hidden="1"/>
    </xf>
    <xf numFmtId="0" fontId="30" fillId="0" borderId="57" xfId="0" applyFont="1" applyBorder="1" applyAlignment="1">
      <alignment horizontal="left" vertical="center" wrapText="1"/>
    </xf>
    <xf numFmtId="0" fontId="4" fillId="0" borderId="0" xfId="0" applyFont="1" applyAlignment="1">
      <alignment horizontal="center" vertical="center" wrapText="1"/>
    </xf>
    <xf numFmtId="0" fontId="5" fillId="0" borderId="0" xfId="0" applyFont="1" applyAlignment="1">
      <alignment horizontal="center" wrapText="1"/>
    </xf>
    <xf numFmtId="0" fontId="30" fillId="0" borderId="57" xfId="0" applyFont="1" applyBorder="1" applyAlignment="1">
      <alignment vertical="center" wrapText="1"/>
    </xf>
    <xf numFmtId="0" fontId="18" fillId="0" borderId="32" xfId="0" applyFont="1" applyBorder="1" applyAlignment="1">
      <alignment horizontal="center" vertical="center" wrapText="1"/>
    </xf>
    <xf numFmtId="0" fontId="18" fillId="0" borderId="50" xfId="0" applyFont="1" applyBorder="1" applyAlignment="1">
      <alignment horizontal="left" vertical="center" wrapText="1"/>
    </xf>
    <xf numFmtId="0" fontId="3" fillId="4" borderId="9" xfId="0" applyFont="1" applyFill="1" applyBorder="1" applyAlignment="1">
      <alignment horizontal="center" wrapText="1"/>
    </xf>
    <xf numFmtId="0" fontId="3" fillId="4" borderId="11" xfId="0" applyFont="1" applyFill="1" applyBorder="1" applyAlignment="1">
      <alignment horizont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wrapText="1"/>
    </xf>
    <xf numFmtId="0" fontId="4" fillId="0" borderId="11" xfId="0" applyFont="1" applyBorder="1" applyAlignment="1">
      <alignment horizontal="center" wrapText="1"/>
    </xf>
    <xf numFmtId="0" fontId="4" fillId="0" borderId="0" xfId="0" applyFont="1" applyAlignment="1">
      <alignment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4" fillId="0" borderId="4" xfId="0" applyFont="1" applyBorder="1" applyAlignment="1">
      <alignment wrapText="1"/>
    </xf>
    <xf numFmtId="0" fontId="3" fillId="3" borderId="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0" xfId="0" applyFont="1" applyFill="1" applyBorder="1" applyAlignment="1">
      <alignment horizont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7"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4" fillId="0" borderId="0" xfId="0" applyFont="1" applyAlignment="1">
      <alignment horizontal="center" wrapText="1"/>
    </xf>
    <xf numFmtId="0" fontId="3" fillId="10" borderId="29"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33" xfId="0" applyFont="1" applyFill="1" applyBorder="1" applyAlignment="1">
      <alignment horizontal="center" vertical="center" wrapText="1"/>
    </xf>
    <xf numFmtId="0" fontId="16" fillId="4" borderId="44" xfId="0" applyFont="1" applyFill="1" applyBorder="1" applyAlignment="1">
      <alignment horizontal="center" vertical="center"/>
    </xf>
    <xf numFmtId="0" fontId="16" fillId="4" borderId="45" xfId="0" applyFont="1" applyFill="1" applyBorder="1" applyAlignment="1">
      <alignment horizontal="center" vertical="center"/>
    </xf>
    <xf numFmtId="0" fontId="16" fillId="4" borderId="46" xfId="0" applyFont="1" applyFill="1" applyBorder="1" applyAlignment="1">
      <alignment horizontal="center" vertical="center"/>
    </xf>
    <xf numFmtId="0" fontId="26" fillId="4" borderId="45" xfId="0" applyFont="1" applyFill="1" applyBorder="1" applyAlignment="1">
      <alignment horizontal="center" wrapText="1"/>
    </xf>
    <xf numFmtId="0" fontId="26" fillId="4" borderId="46" xfId="0" applyFont="1" applyFill="1" applyBorder="1" applyAlignment="1">
      <alignment horizontal="center" wrapText="1"/>
    </xf>
    <xf numFmtId="0" fontId="26" fillId="4" borderId="47" xfId="0" applyFont="1" applyFill="1" applyBorder="1" applyAlignment="1">
      <alignment horizontal="center" wrapText="1"/>
    </xf>
    <xf numFmtId="0" fontId="26" fillId="4" borderId="48" xfId="0" applyFont="1" applyFill="1" applyBorder="1" applyAlignment="1">
      <alignment horizontal="center" wrapText="1"/>
    </xf>
    <xf numFmtId="0" fontId="26" fillId="4" borderId="44" xfId="0" applyFont="1" applyFill="1" applyBorder="1" applyAlignment="1">
      <alignment horizontal="center" wrapText="1"/>
    </xf>
    <xf numFmtId="1" fontId="26" fillId="4" borderId="44" xfId="0" applyNumberFormat="1" applyFont="1" applyFill="1" applyBorder="1" applyAlignment="1">
      <alignment horizontal="center" wrapText="1"/>
    </xf>
    <xf numFmtId="1" fontId="26" fillId="4" borderId="46" xfId="0" applyNumberFormat="1" applyFont="1" applyFill="1" applyBorder="1" applyAlignment="1">
      <alignment horizontal="center" wrapText="1"/>
    </xf>
    <xf numFmtId="0" fontId="3" fillId="6" borderId="13"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27"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23" fillId="11" borderId="44" xfId="0" applyFont="1" applyFill="1" applyBorder="1" applyAlignment="1">
      <alignment horizontal="center" wrapText="1"/>
    </xf>
    <xf numFmtId="0" fontId="23" fillId="11" borderId="45" xfId="0" applyFont="1" applyFill="1" applyBorder="1" applyAlignment="1">
      <alignment horizontal="center" wrapText="1"/>
    </xf>
    <xf numFmtId="0" fontId="23" fillId="11" borderId="46" xfId="0" applyFont="1" applyFill="1" applyBorder="1" applyAlignment="1">
      <alignment horizontal="center" wrapText="1"/>
    </xf>
    <xf numFmtId="0" fontId="24" fillId="11" borderId="44" xfId="0" applyFont="1" applyFill="1" applyBorder="1" applyAlignment="1">
      <alignment horizontal="center" vertical="center" wrapText="1"/>
    </xf>
    <xf numFmtId="0" fontId="24" fillId="11" borderId="46" xfId="0" applyFont="1" applyFill="1" applyBorder="1" applyAlignment="1">
      <alignment horizontal="center" vertical="center" wrapText="1"/>
    </xf>
    <xf numFmtId="0" fontId="23" fillId="11" borderId="47" xfId="0" applyFont="1" applyFill="1" applyBorder="1" applyAlignment="1">
      <alignment horizontal="center" vertical="center" wrapText="1"/>
    </xf>
    <xf numFmtId="0" fontId="23" fillId="11" borderId="48" xfId="0" applyFont="1" applyFill="1" applyBorder="1" applyAlignment="1">
      <alignment horizontal="center" vertical="center" wrapText="1"/>
    </xf>
    <xf numFmtId="0" fontId="23" fillId="11" borderId="44" xfId="0" applyFont="1" applyFill="1" applyBorder="1" applyAlignment="1">
      <alignment horizontal="center" vertical="center" wrapText="1"/>
    </xf>
    <xf numFmtId="0" fontId="23" fillId="11" borderId="46" xfId="0" applyFont="1" applyFill="1" applyBorder="1" applyAlignment="1">
      <alignment horizontal="center" vertical="center" wrapText="1"/>
    </xf>
    <xf numFmtId="0" fontId="22" fillId="4" borderId="44" xfId="0" applyFont="1" applyFill="1" applyBorder="1" applyAlignment="1">
      <alignment horizontal="center" vertical="center"/>
    </xf>
    <xf numFmtId="0" fontId="22" fillId="4" borderId="45" xfId="0" applyFont="1" applyFill="1" applyBorder="1" applyAlignment="1">
      <alignment horizontal="center" vertical="center"/>
    </xf>
    <xf numFmtId="0" fontId="22" fillId="4" borderId="46" xfId="0" applyFont="1" applyFill="1" applyBorder="1" applyAlignment="1">
      <alignment horizontal="center" vertical="center"/>
    </xf>
    <xf numFmtId="0" fontId="27" fillId="4" borderId="45" xfId="0" applyFont="1" applyFill="1" applyBorder="1" applyAlignment="1">
      <alignment horizontal="center" wrapText="1"/>
    </xf>
    <xf numFmtId="0" fontId="27" fillId="4" borderId="46" xfId="0" applyFont="1" applyFill="1" applyBorder="1" applyAlignment="1">
      <alignment horizontal="center" wrapText="1"/>
    </xf>
    <xf numFmtId="0" fontId="22" fillId="4" borderId="47" xfId="0" applyFont="1" applyFill="1" applyBorder="1" applyAlignment="1">
      <alignment horizontal="center" wrapText="1"/>
    </xf>
    <xf numFmtId="0" fontId="22" fillId="4" borderId="48" xfId="0" applyFont="1" applyFill="1" applyBorder="1" applyAlignment="1">
      <alignment horizontal="center" wrapText="1"/>
    </xf>
    <xf numFmtId="0" fontId="22" fillId="4" borderId="44" xfId="0" applyFont="1" applyFill="1" applyBorder="1" applyAlignment="1">
      <alignment horizontal="center" wrapText="1"/>
    </xf>
    <xf numFmtId="0" fontId="22" fillId="4" borderId="46" xfId="0" applyFont="1" applyFill="1" applyBorder="1" applyAlignment="1">
      <alignment horizontal="center" wrapText="1"/>
    </xf>
    <xf numFmtId="0" fontId="22" fillId="4" borderId="53" xfId="0" applyFont="1" applyFill="1" applyBorder="1" applyAlignment="1">
      <alignment horizontal="center" wrapText="1"/>
    </xf>
    <xf numFmtId="0" fontId="22" fillId="4" borderId="54" xfId="0" applyFont="1" applyFill="1" applyBorder="1" applyAlignment="1">
      <alignment horizontal="center" wrapText="1"/>
    </xf>
    <xf numFmtId="0" fontId="26" fillId="4" borderId="13" xfId="0" applyFont="1" applyFill="1" applyBorder="1" applyAlignment="1">
      <alignment horizontal="center" wrapText="1"/>
    </xf>
    <xf numFmtId="0" fontId="26" fillId="4" borderId="14" xfId="0" applyFont="1" applyFill="1" applyBorder="1" applyAlignment="1">
      <alignment horizontal="center" wrapText="1"/>
    </xf>
    <xf numFmtId="0" fontId="3" fillId="8" borderId="29"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30"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cellXfs>
  <cellStyles count="3">
    <cellStyle name="Incorrecto" xfId="2" builtinId="2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136073</xdr:colOff>
      <xdr:row>0</xdr:row>
      <xdr:rowOff>155122</xdr:rowOff>
    </xdr:from>
    <xdr:to>
      <xdr:col>1</xdr:col>
      <xdr:colOff>1768928</xdr:colOff>
      <xdr:row>1</xdr:row>
      <xdr:rowOff>155121</xdr:rowOff>
    </xdr:to>
    <xdr:pic>
      <xdr:nvPicPr>
        <xdr:cNvPr id="2" name="Imagen 1">
          <a:extLst>
            <a:ext uri="{FF2B5EF4-FFF2-40B4-BE49-F238E27FC236}">
              <a16:creationId xmlns:a16="http://schemas.microsoft.com/office/drawing/2014/main" id="{8BA562EF-D35C-4599-BE46-B4E6A0ACEBD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073" y="155122"/>
          <a:ext cx="2095498" cy="8980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AD645-1A1A-4E66-B519-F0A27F36BB34}">
  <dimension ref="A1:AW43"/>
  <sheetViews>
    <sheetView tabSelected="1" topLeftCell="R25" zoomScaleNormal="100" workbookViewId="0">
      <selection activeCell="AF25" sqref="AF25"/>
    </sheetView>
  </sheetViews>
  <sheetFormatPr defaultColWidth="10.85546875" defaultRowHeight="15"/>
  <cols>
    <col min="1" max="1" width="6.85546875" style="2" customWidth="1"/>
    <col min="2" max="2" width="32.140625" style="2" customWidth="1"/>
    <col min="3" max="3" width="13" style="2" customWidth="1"/>
    <col min="4" max="4" width="9.28515625" style="2" customWidth="1"/>
    <col min="5" max="5" width="51" style="2" customWidth="1"/>
    <col min="6" max="6" width="15.85546875" style="2" customWidth="1"/>
    <col min="7" max="7" width="20.28515625" style="2" customWidth="1"/>
    <col min="8" max="8" width="25.5703125" style="2" customWidth="1"/>
    <col min="9" max="9" width="23.140625" style="2" customWidth="1"/>
    <col min="10" max="10" width="34.42578125" style="2" customWidth="1"/>
    <col min="11" max="11" width="18.7109375" style="2" customWidth="1"/>
    <col min="12" max="13" width="18.28515625" style="2" customWidth="1"/>
    <col min="14" max="14" width="16.140625" style="2" customWidth="1"/>
    <col min="15" max="15" width="15.140625" style="2" customWidth="1"/>
    <col min="16" max="16" width="19.7109375" style="2" customWidth="1"/>
    <col min="17" max="17" width="15.5703125" style="2" customWidth="1"/>
    <col min="18" max="18" width="21.85546875" style="2" customWidth="1"/>
    <col min="19" max="23" width="17.85546875" style="2" customWidth="1"/>
    <col min="24" max="24" width="16.28515625" style="2" customWidth="1"/>
    <col min="25" max="25" width="16.85546875" style="2" customWidth="1"/>
    <col min="26" max="26" width="49.28515625" style="2" customWidth="1"/>
    <col min="27" max="27" width="15.28515625" style="2" customWidth="1"/>
    <col min="28" max="28" width="12.140625" style="2" customWidth="1"/>
    <col min="29" max="29" width="15.7109375" style="2" customWidth="1"/>
    <col min="30" max="30" width="16.42578125" style="2" customWidth="1"/>
    <col min="31" max="31" width="49.140625" style="2" customWidth="1"/>
    <col min="32" max="32" width="16.42578125" style="163" customWidth="1"/>
    <col min="33" max="34" width="16.42578125" style="2" hidden="1" customWidth="1"/>
    <col min="35" max="35" width="15.85546875" style="2" hidden="1" customWidth="1"/>
    <col min="36" max="36" width="13.42578125" style="2" hidden="1" customWidth="1"/>
    <col min="37" max="37" width="17.7109375" style="2" hidden="1" customWidth="1"/>
    <col min="38" max="38" width="14.5703125" style="2" hidden="1" customWidth="1"/>
    <col min="39" max="39" width="16.42578125" style="2" hidden="1" customWidth="1"/>
    <col min="40" max="40" width="15.85546875" style="2" hidden="1" customWidth="1"/>
    <col min="41" max="41" width="13.42578125" style="2" hidden="1" customWidth="1"/>
    <col min="42" max="42" width="17.7109375" style="2" hidden="1" customWidth="1"/>
    <col min="43" max="43" width="16.5703125" style="2" customWidth="1"/>
    <col min="44" max="44" width="16.42578125" style="2" customWidth="1"/>
    <col min="45" max="45" width="15.7109375" style="2" customWidth="1"/>
    <col min="46" max="46" width="45.42578125" style="2" customWidth="1"/>
    <col min="47" max="47" width="17.5703125" style="2" customWidth="1"/>
    <col min="48" max="48" width="16.28515625" style="2" customWidth="1"/>
    <col min="49" max="16384" width="10.85546875" style="2"/>
  </cols>
  <sheetData>
    <row r="1" spans="1:49" ht="70.5" customHeight="1">
      <c r="A1" s="174" t="s">
        <v>0</v>
      </c>
      <c r="B1" s="175"/>
      <c r="C1" s="175"/>
      <c r="D1" s="175"/>
      <c r="E1" s="175"/>
      <c r="F1" s="175"/>
      <c r="G1" s="175"/>
      <c r="H1" s="175"/>
      <c r="I1" s="175"/>
      <c r="J1" s="175"/>
      <c r="K1" s="175"/>
      <c r="L1" s="175"/>
      <c r="M1" s="176"/>
      <c r="N1" s="177" t="s">
        <v>1</v>
      </c>
      <c r="O1" s="178"/>
      <c r="P1" s="178"/>
      <c r="Q1" s="178"/>
      <c r="R1" s="179"/>
      <c r="S1" s="183"/>
      <c r="T1" s="173"/>
      <c r="U1" s="173"/>
      <c r="V1" s="173"/>
      <c r="W1" s="1"/>
      <c r="X1" s="173"/>
      <c r="Y1" s="173"/>
      <c r="Z1" s="173"/>
      <c r="AA1" s="173"/>
      <c r="AB1" s="173"/>
      <c r="AC1" s="173"/>
      <c r="AD1" s="173"/>
      <c r="AE1" s="173"/>
      <c r="AF1" s="230"/>
      <c r="AG1" s="173"/>
      <c r="AH1" s="173"/>
      <c r="AI1" s="173"/>
      <c r="AJ1" s="173"/>
      <c r="AK1" s="173"/>
      <c r="AL1" s="173"/>
      <c r="AM1" s="173"/>
      <c r="AN1" s="173"/>
      <c r="AO1" s="173"/>
      <c r="AP1" s="173"/>
      <c r="AQ1" s="173"/>
      <c r="AR1" s="173"/>
      <c r="AS1" s="173"/>
      <c r="AT1" s="173"/>
      <c r="AU1" s="173"/>
      <c r="AV1" s="173"/>
      <c r="AW1" s="173"/>
    </row>
    <row r="2" spans="1:49" s="3" customFormat="1" ht="23.45" customHeight="1">
      <c r="A2" s="184"/>
      <c r="B2" s="185"/>
      <c r="C2" s="185"/>
      <c r="D2" s="185"/>
      <c r="E2" s="185"/>
      <c r="F2" s="185"/>
      <c r="G2" s="185"/>
      <c r="H2" s="185"/>
      <c r="I2" s="185"/>
      <c r="J2" s="185"/>
      <c r="K2" s="185"/>
      <c r="L2" s="185"/>
      <c r="M2" s="186"/>
      <c r="N2" s="180"/>
      <c r="O2" s="181"/>
      <c r="P2" s="181"/>
      <c r="Q2" s="181"/>
      <c r="R2" s="182"/>
      <c r="S2" s="183"/>
      <c r="T2" s="173"/>
      <c r="U2" s="173"/>
      <c r="V2" s="173"/>
      <c r="W2" s="1"/>
      <c r="X2" s="173"/>
      <c r="Y2" s="173"/>
      <c r="Z2" s="173"/>
      <c r="AA2" s="173"/>
      <c r="AB2" s="173"/>
      <c r="AC2" s="173"/>
      <c r="AD2" s="173"/>
      <c r="AE2" s="173"/>
      <c r="AF2" s="230"/>
      <c r="AG2" s="173"/>
      <c r="AH2" s="173"/>
      <c r="AI2" s="173"/>
      <c r="AJ2" s="173"/>
      <c r="AK2" s="173"/>
      <c r="AL2" s="173"/>
      <c r="AM2" s="173"/>
      <c r="AN2" s="173"/>
      <c r="AO2" s="173"/>
      <c r="AP2" s="173"/>
      <c r="AQ2" s="173"/>
      <c r="AR2" s="173"/>
      <c r="AS2" s="173"/>
      <c r="AT2" s="173"/>
      <c r="AU2" s="173"/>
      <c r="AV2" s="173"/>
      <c r="AW2" s="173"/>
    </row>
    <row r="3" spans="1:49" ht="15" customHeight="1">
      <c r="A3" s="187"/>
      <c r="B3" s="188"/>
      <c r="C3" s="188"/>
      <c r="D3" s="188"/>
      <c r="E3" s="188"/>
      <c r="F3" s="188"/>
      <c r="G3" s="188"/>
      <c r="H3" s="188"/>
      <c r="I3" s="188"/>
      <c r="J3" s="188"/>
      <c r="K3" s="188"/>
      <c r="L3" s="188"/>
      <c r="M3" s="188"/>
      <c r="N3" s="188"/>
      <c r="O3" s="188"/>
      <c r="P3" s="188"/>
      <c r="Q3" s="188"/>
      <c r="R3" s="188"/>
      <c r="S3" s="4"/>
      <c r="T3" s="4"/>
      <c r="U3" s="4"/>
      <c r="V3" s="4"/>
      <c r="W3" s="4"/>
      <c r="X3" s="4"/>
      <c r="Y3" s="4"/>
      <c r="Z3" s="4"/>
      <c r="AA3" s="4"/>
      <c r="AB3" s="4"/>
      <c r="AC3" s="4"/>
      <c r="AD3" s="4"/>
      <c r="AE3" s="4"/>
      <c r="AF3" s="162"/>
      <c r="AG3" s="4"/>
      <c r="AH3" s="4"/>
      <c r="AI3" s="4"/>
      <c r="AJ3" s="4"/>
      <c r="AK3" s="4"/>
      <c r="AL3" s="4"/>
      <c r="AM3" s="4"/>
      <c r="AN3" s="4"/>
      <c r="AO3" s="4"/>
      <c r="AP3" s="4"/>
      <c r="AQ3" s="4"/>
      <c r="AR3" s="4"/>
      <c r="AS3" s="4"/>
      <c r="AT3" s="4"/>
      <c r="AU3" s="4"/>
      <c r="AV3" s="4"/>
      <c r="AW3" s="4"/>
    </row>
    <row r="4" spans="1:49" ht="15" customHeight="1">
      <c r="A4" s="189" t="s">
        <v>2</v>
      </c>
      <c r="B4" s="190"/>
      <c r="C4" s="190"/>
      <c r="D4" s="190"/>
      <c r="E4" s="190"/>
      <c r="F4" s="190"/>
      <c r="G4" s="190"/>
      <c r="H4" s="190"/>
      <c r="I4" s="190"/>
      <c r="J4" s="190"/>
      <c r="K4" s="190"/>
      <c r="L4" s="190"/>
      <c r="M4" s="190"/>
      <c r="N4" s="190"/>
      <c r="O4" s="190"/>
      <c r="P4" s="190"/>
      <c r="Q4" s="190"/>
      <c r="R4" s="190"/>
      <c r="S4" s="4"/>
      <c r="T4" s="4"/>
      <c r="U4" s="4"/>
      <c r="V4" s="4"/>
      <c r="W4" s="4"/>
      <c r="X4" s="4"/>
      <c r="Y4" s="4"/>
      <c r="Z4" s="4"/>
      <c r="AA4" s="4"/>
      <c r="AB4" s="4"/>
      <c r="AC4" s="4"/>
      <c r="AD4" s="4"/>
      <c r="AE4" s="4"/>
      <c r="AF4" s="162"/>
      <c r="AG4" s="4"/>
      <c r="AH4" s="4"/>
      <c r="AI4" s="4"/>
      <c r="AJ4" s="4"/>
      <c r="AK4" s="4"/>
      <c r="AL4" s="4"/>
      <c r="AM4" s="4"/>
      <c r="AN4" s="4"/>
      <c r="AO4" s="4"/>
      <c r="AP4" s="4"/>
      <c r="AQ4" s="4"/>
      <c r="AR4" s="4"/>
      <c r="AS4" s="4"/>
      <c r="AT4" s="4"/>
      <c r="AU4" s="4"/>
      <c r="AV4" s="4"/>
      <c r="AW4" s="4"/>
    </row>
    <row r="5" spans="1:49" ht="15.75" customHeight="1">
      <c r="A5" s="1"/>
      <c r="B5" s="1"/>
      <c r="C5" s="1"/>
      <c r="D5" s="1"/>
      <c r="E5" s="5"/>
      <c r="F5" s="1"/>
      <c r="G5" s="1"/>
      <c r="H5" s="1"/>
      <c r="I5" s="1"/>
      <c r="J5" s="1"/>
      <c r="K5" s="1"/>
      <c r="L5" s="1"/>
      <c r="M5" s="1"/>
      <c r="N5" s="1"/>
      <c r="O5" s="1"/>
      <c r="P5" s="1"/>
      <c r="Q5" s="1"/>
      <c r="R5" s="1"/>
      <c r="S5" s="1"/>
      <c r="T5" s="1"/>
      <c r="U5" s="1"/>
      <c r="V5" s="1"/>
      <c r="W5" s="1"/>
      <c r="X5" s="1"/>
      <c r="Y5" s="1"/>
      <c r="Z5" s="1"/>
      <c r="AA5" s="1"/>
      <c r="AB5" s="1"/>
      <c r="AC5" s="1"/>
      <c r="AD5" s="1"/>
      <c r="AE5" s="1"/>
      <c r="AF5" s="53"/>
      <c r="AG5" s="1"/>
      <c r="AH5" s="1"/>
      <c r="AI5" s="1"/>
      <c r="AJ5" s="1"/>
      <c r="AK5" s="1"/>
      <c r="AL5" s="1"/>
      <c r="AM5" s="1"/>
      <c r="AN5" s="1"/>
      <c r="AO5" s="1"/>
      <c r="AP5" s="1"/>
      <c r="AQ5" s="1"/>
      <c r="AR5" s="1"/>
      <c r="AS5" s="1"/>
      <c r="AT5" s="1"/>
      <c r="AU5" s="1"/>
      <c r="AV5" s="1"/>
      <c r="AW5" s="1"/>
    </row>
    <row r="6" spans="1:49" ht="15" customHeight="1">
      <c r="A6" s="191" t="s">
        <v>3</v>
      </c>
      <c r="B6" s="192"/>
      <c r="C6" s="197" t="s">
        <v>4</v>
      </c>
      <c r="D6" s="198"/>
      <c r="E6" s="199"/>
      <c r="F6" s="206" t="s">
        <v>5</v>
      </c>
      <c r="G6" s="207"/>
      <c r="H6" s="207"/>
      <c r="I6" s="207"/>
      <c r="J6" s="207"/>
      <c r="K6" s="207"/>
      <c r="L6" s="207"/>
      <c r="M6" s="208"/>
      <c r="N6" s="1"/>
      <c r="O6" s="1"/>
      <c r="P6" s="1"/>
      <c r="Q6" s="1"/>
      <c r="R6" s="1"/>
      <c r="S6" s="1"/>
      <c r="T6" s="1"/>
      <c r="U6" s="1"/>
      <c r="V6" s="1"/>
      <c r="W6" s="1"/>
      <c r="X6" s="1"/>
      <c r="Y6" s="1"/>
      <c r="Z6" s="1"/>
      <c r="AA6" s="1"/>
      <c r="AB6" s="1"/>
      <c r="AC6" s="1"/>
      <c r="AD6" s="1"/>
      <c r="AE6" s="1"/>
      <c r="AF6" s="53"/>
      <c r="AG6" s="1"/>
      <c r="AH6" s="1"/>
      <c r="AI6" s="1"/>
      <c r="AJ6" s="1"/>
      <c r="AK6" s="1"/>
      <c r="AL6" s="1"/>
      <c r="AM6" s="1"/>
      <c r="AN6" s="1"/>
      <c r="AO6" s="1"/>
      <c r="AP6" s="1"/>
      <c r="AQ6" s="1"/>
      <c r="AR6" s="1"/>
      <c r="AS6" s="1"/>
      <c r="AT6" s="1"/>
      <c r="AU6" s="1"/>
      <c r="AV6" s="1"/>
      <c r="AW6" s="1"/>
    </row>
    <row r="7" spans="1:49" ht="15" customHeight="1">
      <c r="A7" s="193"/>
      <c r="B7" s="194"/>
      <c r="C7" s="200"/>
      <c r="D7" s="201"/>
      <c r="E7" s="202"/>
      <c r="F7" s="6" t="s">
        <v>6</v>
      </c>
      <c r="G7" s="167" t="s">
        <v>7</v>
      </c>
      <c r="H7" s="168"/>
      <c r="I7" s="167" t="s">
        <v>8</v>
      </c>
      <c r="J7" s="209"/>
      <c r="K7" s="209"/>
      <c r="L7" s="209"/>
      <c r="M7" s="168"/>
      <c r="N7" s="1"/>
      <c r="O7" s="1"/>
      <c r="P7" s="1"/>
      <c r="Q7" s="1"/>
      <c r="R7" s="1"/>
      <c r="S7" s="1"/>
      <c r="T7" s="1"/>
      <c r="U7" s="1"/>
      <c r="V7" s="1"/>
      <c r="W7" s="1"/>
      <c r="X7" s="1"/>
      <c r="Y7" s="1"/>
      <c r="Z7" s="1"/>
      <c r="AA7" s="1"/>
      <c r="AB7" s="1"/>
      <c r="AC7" s="1"/>
      <c r="AD7" s="1"/>
      <c r="AE7" s="1"/>
      <c r="AF7" s="53"/>
      <c r="AG7" s="1"/>
      <c r="AH7" s="1"/>
      <c r="AI7" s="1"/>
      <c r="AJ7" s="1"/>
      <c r="AK7" s="1"/>
      <c r="AL7" s="1"/>
      <c r="AM7" s="1"/>
      <c r="AN7" s="1"/>
      <c r="AO7" s="1"/>
      <c r="AP7" s="1"/>
      <c r="AQ7" s="1"/>
      <c r="AR7" s="1"/>
      <c r="AS7" s="1"/>
      <c r="AT7" s="1"/>
      <c r="AU7" s="1"/>
      <c r="AV7" s="1"/>
      <c r="AW7" s="1"/>
    </row>
    <row r="8" spans="1:49" ht="15" customHeight="1">
      <c r="A8" s="193"/>
      <c r="B8" s="194"/>
      <c r="C8" s="200"/>
      <c r="D8" s="201"/>
      <c r="E8" s="202"/>
      <c r="F8" s="114">
        <v>1</v>
      </c>
      <c r="G8" s="169" t="s">
        <v>9</v>
      </c>
      <c r="H8" s="170"/>
      <c r="I8" s="210" t="s">
        <v>10</v>
      </c>
      <c r="J8" s="211"/>
      <c r="K8" s="211"/>
      <c r="L8" s="211"/>
      <c r="M8" s="212"/>
      <c r="N8" s="1"/>
      <c r="O8" s="1"/>
      <c r="P8" s="1"/>
      <c r="Q8" s="1"/>
      <c r="R8" s="1"/>
      <c r="S8" s="1"/>
      <c r="T8" s="1"/>
      <c r="U8" s="1"/>
      <c r="V8" s="1"/>
      <c r="W8" s="1"/>
      <c r="X8" s="1"/>
      <c r="Y8" s="1"/>
      <c r="Z8" s="1"/>
      <c r="AA8" s="1"/>
      <c r="AB8" s="1"/>
      <c r="AC8" s="1"/>
      <c r="AD8" s="1"/>
      <c r="AE8" s="1"/>
      <c r="AF8" s="53"/>
      <c r="AG8" s="1"/>
      <c r="AH8" s="1"/>
      <c r="AI8" s="1"/>
      <c r="AJ8" s="1"/>
      <c r="AK8" s="1"/>
      <c r="AL8" s="1"/>
      <c r="AM8" s="1"/>
      <c r="AN8" s="1"/>
      <c r="AO8" s="1"/>
      <c r="AP8" s="1"/>
      <c r="AQ8" s="1"/>
      <c r="AR8" s="1"/>
      <c r="AS8" s="1"/>
      <c r="AT8" s="1"/>
      <c r="AU8" s="1"/>
      <c r="AV8" s="1"/>
      <c r="AW8" s="1"/>
    </row>
    <row r="9" spans="1:49" ht="38.25" customHeight="1">
      <c r="A9" s="193"/>
      <c r="B9" s="194"/>
      <c r="C9" s="200"/>
      <c r="D9" s="201"/>
      <c r="E9" s="202"/>
      <c r="F9" s="114">
        <v>2</v>
      </c>
      <c r="G9" s="169" t="s">
        <v>11</v>
      </c>
      <c r="H9" s="170"/>
      <c r="I9" s="210" t="s">
        <v>12</v>
      </c>
      <c r="J9" s="211"/>
      <c r="K9" s="211"/>
      <c r="L9" s="211"/>
      <c r="M9" s="212"/>
      <c r="N9" s="1"/>
      <c r="O9" s="1"/>
      <c r="P9" s="1"/>
      <c r="Q9" s="1"/>
      <c r="R9" s="1"/>
      <c r="S9" s="1"/>
      <c r="T9" s="1"/>
      <c r="U9" s="1"/>
      <c r="V9" s="1"/>
      <c r="W9" s="1"/>
      <c r="X9" s="1"/>
      <c r="Y9" s="1"/>
      <c r="Z9" s="1"/>
      <c r="AA9" s="1"/>
      <c r="AB9" s="1"/>
      <c r="AC9" s="1"/>
      <c r="AD9" s="1"/>
      <c r="AE9" s="1"/>
      <c r="AF9" s="53"/>
      <c r="AG9" s="1"/>
      <c r="AH9" s="1"/>
      <c r="AI9" s="1"/>
      <c r="AJ9" s="1"/>
      <c r="AK9" s="1"/>
      <c r="AL9" s="1"/>
      <c r="AM9" s="1"/>
      <c r="AN9" s="1"/>
      <c r="AO9" s="1"/>
      <c r="AP9" s="1"/>
      <c r="AQ9" s="1"/>
      <c r="AR9" s="1"/>
      <c r="AS9" s="1"/>
      <c r="AT9" s="1"/>
      <c r="AU9" s="1"/>
      <c r="AV9" s="1"/>
      <c r="AW9" s="1"/>
    </row>
    <row r="10" spans="1:49" ht="38.25" customHeight="1">
      <c r="A10" s="193"/>
      <c r="B10" s="194"/>
      <c r="C10" s="200"/>
      <c r="D10" s="201"/>
      <c r="E10" s="202"/>
      <c r="F10" s="114">
        <v>3</v>
      </c>
      <c r="G10" s="169" t="s">
        <v>13</v>
      </c>
      <c r="H10" s="170"/>
      <c r="I10" s="210" t="s">
        <v>14</v>
      </c>
      <c r="J10" s="211"/>
      <c r="K10" s="211"/>
      <c r="L10" s="211"/>
      <c r="M10" s="212"/>
      <c r="N10" s="1"/>
      <c r="O10" s="1"/>
      <c r="P10" s="1"/>
      <c r="Q10" s="1"/>
      <c r="R10" s="1"/>
      <c r="S10" s="1"/>
      <c r="T10" s="1"/>
      <c r="U10" s="1"/>
      <c r="V10" s="1"/>
      <c r="W10" s="1"/>
      <c r="X10" s="1"/>
      <c r="Y10" s="1"/>
      <c r="Z10" s="1"/>
      <c r="AA10" s="1"/>
      <c r="AB10" s="1"/>
      <c r="AC10" s="1"/>
      <c r="AD10" s="1"/>
      <c r="AE10" s="1"/>
      <c r="AF10" s="53"/>
      <c r="AG10" s="1"/>
      <c r="AH10" s="1"/>
      <c r="AI10" s="1"/>
      <c r="AJ10" s="1"/>
      <c r="AK10" s="1"/>
      <c r="AL10" s="1"/>
      <c r="AM10" s="1"/>
      <c r="AN10" s="1"/>
      <c r="AO10" s="1"/>
      <c r="AP10" s="1"/>
      <c r="AQ10" s="1"/>
      <c r="AR10" s="1"/>
      <c r="AS10" s="1"/>
      <c r="AT10" s="1"/>
      <c r="AU10" s="1"/>
      <c r="AV10" s="1"/>
      <c r="AW10" s="1"/>
    </row>
    <row r="11" spans="1:49" ht="42" customHeight="1">
      <c r="A11" s="193"/>
      <c r="B11" s="194"/>
      <c r="C11" s="200"/>
      <c r="D11" s="201"/>
      <c r="E11" s="202"/>
      <c r="F11" s="114">
        <v>4</v>
      </c>
      <c r="G11" s="169" t="s">
        <v>15</v>
      </c>
      <c r="H11" s="170"/>
      <c r="I11" s="210"/>
      <c r="J11" s="211"/>
      <c r="K11" s="211"/>
      <c r="L11" s="211"/>
      <c r="M11" s="212"/>
      <c r="N11" s="1"/>
      <c r="O11" s="1"/>
      <c r="P11" s="1"/>
      <c r="Q11" s="1"/>
      <c r="R11" s="1"/>
      <c r="S11" s="1"/>
      <c r="T11" s="1"/>
      <c r="U11" s="1"/>
      <c r="V11" s="1"/>
      <c r="W11" s="1"/>
      <c r="X11" s="1"/>
      <c r="Y11" s="1"/>
      <c r="Z11" s="1"/>
      <c r="AA11" s="1"/>
      <c r="AB11" s="1"/>
      <c r="AC11" s="1"/>
      <c r="AD11" s="1"/>
      <c r="AE11" s="1"/>
      <c r="AF11" s="53"/>
      <c r="AG11" s="1"/>
      <c r="AH11" s="1"/>
      <c r="AI11" s="1"/>
      <c r="AJ11" s="1"/>
      <c r="AK11" s="1"/>
      <c r="AL11" s="1"/>
      <c r="AM11" s="1"/>
      <c r="AN11" s="1"/>
      <c r="AO11" s="1"/>
      <c r="AP11" s="1"/>
      <c r="AQ11" s="1"/>
      <c r="AR11" s="1"/>
      <c r="AS11" s="1"/>
      <c r="AT11" s="1"/>
      <c r="AU11" s="1"/>
      <c r="AV11" s="1"/>
      <c r="AW11" s="1"/>
    </row>
    <row r="12" spans="1:49" ht="17.25" customHeight="1">
      <c r="A12" s="195"/>
      <c r="B12" s="196"/>
      <c r="C12" s="203"/>
      <c r="D12" s="204"/>
      <c r="E12" s="205"/>
      <c r="F12" s="7"/>
      <c r="G12" s="171"/>
      <c r="H12" s="172"/>
      <c r="I12" s="304"/>
      <c r="J12" s="305"/>
      <c r="K12" s="305"/>
      <c r="L12" s="305"/>
      <c r="M12" s="306"/>
      <c r="N12" s="1"/>
      <c r="O12" s="1"/>
      <c r="P12" s="1"/>
      <c r="Q12" s="1"/>
      <c r="R12" s="1"/>
      <c r="S12" s="1"/>
      <c r="T12" s="1"/>
      <c r="U12" s="1"/>
      <c r="V12" s="1"/>
      <c r="W12" s="1"/>
      <c r="X12" s="1"/>
      <c r="Y12" s="1"/>
      <c r="Z12" s="1"/>
      <c r="AA12" s="1"/>
      <c r="AB12" s="1"/>
      <c r="AC12" s="1"/>
      <c r="AD12" s="1"/>
      <c r="AE12" s="1"/>
      <c r="AF12" s="53"/>
      <c r="AG12" s="1"/>
      <c r="AH12" s="1"/>
      <c r="AI12" s="1"/>
      <c r="AJ12" s="1"/>
      <c r="AK12" s="1"/>
      <c r="AL12" s="1"/>
      <c r="AM12" s="1"/>
      <c r="AN12" s="1"/>
      <c r="AO12" s="1"/>
      <c r="AP12" s="1"/>
      <c r="AQ12" s="1"/>
      <c r="AR12" s="1"/>
      <c r="AS12" s="1"/>
      <c r="AT12" s="1"/>
      <c r="AU12" s="1"/>
      <c r="AV12" s="1"/>
      <c r="AW12" s="1"/>
    </row>
    <row r="13" spans="1:49" ht="19.5" customHeight="1" thickBo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53"/>
      <c r="AG13" s="1"/>
      <c r="AH13" s="1"/>
      <c r="AI13" s="1"/>
      <c r="AJ13" s="1"/>
      <c r="AK13" s="1"/>
      <c r="AL13" s="1"/>
      <c r="AM13" s="1"/>
      <c r="AN13" s="1"/>
      <c r="AO13" s="1"/>
      <c r="AP13" s="1"/>
      <c r="AQ13" s="1"/>
      <c r="AR13" s="1"/>
      <c r="AS13" s="1"/>
      <c r="AT13" s="1"/>
      <c r="AU13" s="1"/>
      <c r="AV13" s="1"/>
      <c r="AW13" s="1"/>
    </row>
    <row r="14" spans="1:49" ht="15" customHeight="1">
      <c r="A14" s="213" t="s">
        <v>16</v>
      </c>
      <c r="B14" s="214"/>
      <c r="C14" s="217" t="s">
        <v>17</v>
      </c>
      <c r="D14" s="220" t="s">
        <v>18</v>
      </c>
      <c r="E14" s="221"/>
      <c r="F14" s="214"/>
      <c r="G14" s="224" t="s">
        <v>19</v>
      </c>
      <c r="H14" s="224"/>
      <c r="I14" s="224"/>
      <c r="J14" s="224"/>
      <c r="K14" s="224"/>
      <c r="L14" s="224"/>
      <c r="M14" s="224"/>
      <c r="N14" s="224"/>
      <c r="O14" s="224"/>
      <c r="P14" s="224"/>
      <c r="Q14" s="225"/>
      <c r="R14" s="247" t="s">
        <v>20</v>
      </c>
      <c r="S14" s="248"/>
      <c r="T14" s="248"/>
      <c r="U14" s="248"/>
      <c r="V14" s="249"/>
      <c r="W14" s="256" t="s">
        <v>21</v>
      </c>
      <c r="X14" s="256"/>
      <c r="Y14" s="256"/>
      <c r="Z14" s="256"/>
      <c r="AA14" s="257"/>
      <c r="AB14" s="258" t="s">
        <v>22</v>
      </c>
      <c r="AC14" s="259"/>
      <c r="AD14" s="259"/>
      <c r="AE14" s="259"/>
      <c r="AF14" s="260"/>
      <c r="AG14" s="261" t="s">
        <v>22</v>
      </c>
      <c r="AH14" s="261"/>
      <c r="AI14" s="261"/>
      <c r="AJ14" s="261"/>
      <c r="AK14" s="262"/>
      <c r="AL14" s="259" t="s">
        <v>22</v>
      </c>
      <c r="AM14" s="259"/>
      <c r="AN14" s="259"/>
      <c r="AO14" s="259"/>
      <c r="AP14" s="260"/>
      <c r="AQ14" s="263" t="s">
        <v>23</v>
      </c>
      <c r="AR14" s="264"/>
      <c r="AS14" s="264"/>
      <c r="AT14" s="265"/>
      <c r="AU14" s="8"/>
    </row>
    <row r="15" spans="1:49" s="9" customFormat="1">
      <c r="A15" s="215"/>
      <c r="B15" s="194"/>
      <c r="C15" s="218"/>
      <c r="D15" s="193"/>
      <c r="E15" s="222"/>
      <c r="F15" s="194"/>
      <c r="G15" s="226"/>
      <c r="H15" s="226"/>
      <c r="I15" s="226"/>
      <c r="J15" s="226"/>
      <c r="K15" s="226"/>
      <c r="L15" s="226"/>
      <c r="M15" s="226"/>
      <c r="N15" s="226"/>
      <c r="O15" s="226"/>
      <c r="P15" s="226"/>
      <c r="Q15" s="227"/>
      <c r="R15" s="250"/>
      <c r="S15" s="251"/>
      <c r="T15" s="251"/>
      <c r="U15" s="251"/>
      <c r="V15" s="252"/>
      <c r="W15" s="266" t="s">
        <v>24</v>
      </c>
      <c r="X15" s="266"/>
      <c r="Y15" s="266"/>
      <c r="Z15" s="266"/>
      <c r="AA15" s="267"/>
      <c r="AB15" s="292" t="s">
        <v>25</v>
      </c>
      <c r="AC15" s="293"/>
      <c r="AD15" s="293"/>
      <c r="AE15" s="293"/>
      <c r="AF15" s="294"/>
      <c r="AG15" s="298" t="s">
        <v>26</v>
      </c>
      <c r="AH15" s="299"/>
      <c r="AI15" s="299"/>
      <c r="AJ15" s="299"/>
      <c r="AK15" s="300"/>
      <c r="AL15" s="292" t="s">
        <v>27</v>
      </c>
      <c r="AM15" s="293"/>
      <c r="AN15" s="293"/>
      <c r="AO15" s="293"/>
      <c r="AP15" s="294"/>
      <c r="AQ15" s="231" t="s">
        <v>28</v>
      </c>
      <c r="AR15" s="232"/>
      <c r="AS15" s="232"/>
      <c r="AT15" s="233"/>
      <c r="AU15" s="8"/>
    </row>
    <row r="16" spans="1:49" s="9" customFormat="1">
      <c r="A16" s="216"/>
      <c r="B16" s="196"/>
      <c r="C16" s="218"/>
      <c r="D16" s="195"/>
      <c r="E16" s="223"/>
      <c r="F16" s="196"/>
      <c r="G16" s="228"/>
      <c r="H16" s="228"/>
      <c r="I16" s="228"/>
      <c r="J16" s="228"/>
      <c r="K16" s="228"/>
      <c r="L16" s="228"/>
      <c r="M16" s="228"/>
      <c r="N16" s="228"/>
      <c r="O16" s="228"/>
      <c r="P16" s="228"/>
      <c r="Q16" s="229"/>
      <c r="R16" s="253"/>
      <c r="S16" s="254"/>
      <c r="T16" s="254"/>
      <c r="U16" s="254"/>
      <c r="V16" s="255"/>
      <c r="W16" s="268"/>
      <c r="X16" s="268"/>
      <c r="Y16" s="268"/>
      <c r="Z16" s="268"/>
      <c r="AA16" s="269"/>
      <c r="AB16" s="295"/>
      <c r="AC16" s="296"/>
      <c r="AD16" s="296"/>
      <c r="AE16" s="296"/>
      <c r="AF16" s="297"/>
      <c r="AG16" s="301"/>
      <c r="AH16" s="302"/>
      <c r="AI16" s="302"/>
      <c r="AJ16" s="302"/>
      <c r="AK16" s="303"/>
      <c r="AL16" s="295"/>
      <c r="AM16" s="296"/>
      <c r="AN16" s="296"/>
      <c r="AO16" s="296"/>
      <c r="AP16" s="297"/>
      <c r="AQ16" s="234"/>
      <c r="AR16" s="235"/>
      <c r="AS16" s="235"/>
      <c r="AT16" s="236"/>
      <c r="AU16" s="8"/>
    </row>
    <row r="17" spans="1:47" s="9" customFormat="1" ht="83.25">
      <c r="A17" s="10" t="s">
        <v>29</v>
      </c>
      <c r="B17" s="11" t="s">
        <v>30</v>
      </c>
      <c r="C17" s="219"/>
      <c r="D17" s="12" t="s">
        <v>31</v>
      </c>
      <c r="E17" s="11" t="s">
        <v>32</v>
      </c>
      <c r="F17" s="11" t="s">
        <v>33</v>
      </c>
      <c r="G17" s="13" t="s">
        <v>34</v>
      </c>
      <c r="H17" s="13" t="s">
        <v>35</v>
      </c>
      <c r="I17" s="13" t="s">
        <v>36</v>
      </c>
      <c r="J17" s="13" t="s">
        <v>37</v>
      </c>
      <c r="K17" s="13" t="s">
        <v>38</v>
      </c>
      <c r="L17" s="13" t="s">
        <v>39</v>
      </c>
      <c r="M17" s="13" t="s">
        <v>40</v>
      </c>
      <c r="N17" s="13" t="s">
        <v>41</v>
      </c>
      <c r="O17" s="13" t="s">
        <v>42</v>
      </c>
      <c r="P17" s="13" t="s">
        <v>43</v>
      </c>
      <c r="Q17" s="14" t="s">
        <v>44</v>
      </c>
      <c r="R17" s="15" t="s">
        <v>45</v>
      </c>
      <c r="S17" s="16" t="s">
        <v>46</v>
      </c>
      <c r="T17" s="16" t="s">
        <v>47</v>
      </c>
      <c r="U17" s="16" t="s">
        <v>48</v>
      </c>
      <c r="V17" s="17" t="s">
        <v>49</v>
      </c>
      <c r="W17" s="18" t="s">
        <v>50</v>
      </c>
      <c r="X17" s="19" t="s">
        <v>51</v>
      </c>
      <c r="Y17" s="19" t="s">
        <v>52</v>
      </c>
      <c r="Z17" s="19" t="s">
        <v>53</v>
      </c>
      <c r="AA17" s="20" t="s">
        <v>54</v>
      </c>
      <c r="AB17" s="21" t="s">
        <v>50</v>
      </c>
      <c r="AC17" s="22" t="s">
        <v>51</v>
      </c>
      <c r="AD17" s="22" t="s">
        <v>52</v>
      </c>
      <c r="AE17" s="22" t="s">
        <v>53</v>
      </c>
      <c r="AF17" s="23" t="s">
        <v>54</v>
      </c>
      <c r="AG17" s="24" t="s">
        <v>50</v>
      </c>
      <c r="AH17" s="25" t="s">
        <v>51</v>
      </c>
      <c r="AI17" s="25" t="s">
        <v>52</v>
      </c>
      <c r="AJ17" s="25" t="s">
        <v>53</v>
      </c>
      <c r="AK17" s="26" t="s">
        <v>54</v>
      </c>
      <c r="AL17" s="21" t="s">
        <v>50</v>
      </c>
      <c r="AM17" s="22" t="s">
        <v>51</v>
      </c>
      <c r="AN17" s="22" t="s">
        <v>52</v>
      </c>
      <c r="AO17" s="22" t="s">
        <v>53</v>
      </c>
      <c r="AP17" s="23" t="s">
        <v>54</v>
      </c>
      <c r="AQ17" s="27" t="s">
        <v>50</v>
      </c>
      <c r="AR17" s="28" t="s">
        <v>55</v>
      </c>
      <c r="AS17" s="28" t="s">
        <v>56</v>
      </c>
      <c r="AT17" s="29" t="s">
        <v>57</v>
      </c>
      <c r="AU17" s="8"/>
    </row>
    <row r="18" spans="1:47" s="81" customFormat="1" ht="116.25" customHeight="1">
      <c r="A18" s="64">
        <v>4</v>
      </c>
      <c r="B18" s="65" t="s">
        <v>58</v>
      </c>
      <c r="C18" s="66" t="s">
        <v>59</v>
      </c>
      <c r="D18" s="67">
        <v>1</v>
      </c>
      <c r="E18" s="68" t="s">
        <v>60</v>
      </c>
      <c r="F18" s="69" t="s">
        <v>61</v>
      </c>
      <c r="G18" s="70" t="s">
        <v>62</v>
      </c>
      <c r="H18" s="70" t="s">
        <v>63</v>
      </c>
      <c r="I18" s="71" t="s">
        <v>64</v>
      </c>
      <c r="J18" s="67" t="s">
        <v>65</v>
      </c>
      <c r="K18" s="65" t="s">
        <v>66</v>
      </c>
      <c r="L18" s="72">
        <v>0</v>
      </c>
      <c r="M18" s="72">
        <v>0.05</v>
      </c>
      <c r="N18" s="72">
        <v>0.1</v>
      </c>
      <c r="O18" s="72">
        <v>0.2</v>
      </c>
      <c r="P18" s="72">
        <f t="shared" ref="P18:P25" si="0">+O18</f>
        <v>0.2</v>
      </c>
      <c r="Q18" s="73" t="s">
        <v>67</v>
      </c>
      <c r="R18" s="74" t="s">
        <v>68</v>
      </c>
      <c r="S18" s="70" t="s">
        <v>69</v>
      </c>
      <c r="T18" s="65" t="s">
        <v>70</v>
      </c>
      <c r="U18" s="75" t="s">
        <v>71</v>
      </c>
      <c r="V18" s="76" t="s">
        <v>72</v>
      </c>
      <c r="W18" s="77" t="s">
        <v>73</v>
      </c>
      <c r="X18" s="78" t="s">
        <v>74</v>
      </c>
      <c r="Y18" s="78" t="s">
        <v>74</v>
      </c>
      <c r="Z18" s="121" t="s">
        <v>75</v>
      </c>
      <c r="AA18" s="121" t="s">
        <v>76</v>
      </c>
      <c r="AB18" s="77">
        <f t="shared" ref="AB18:AC32" si="1">+M18</f>
        <v>0.05</v>
      </c>
      <c r="AC18" s="77">
        <v>6.2E-2</v>
      </c>
      <c r="AD18" s="66">
        <f t="shared" ref="AD18:AD34" si="2">IFERROR((AC18/AB18),0)</f>
        <v>1.24</v>
      </c>
      <c r="AE18" s="121" t="s">
        <v>77</v>
      </c>
      <c r="AF18" s="159" t="s">
        <v>78</v>
      </c>
      <c r="AG18" s="77">
        <f t="shared" ref="AG18:AG32" si="3">+N18</f>
        <v>0.1</v>
      </c>
      <c r="AH18" s="78"/>
      <c r="AI18" s="66">
        <f t="shared" ref="AI18:AI32" si="4">IFERROR((AH18/AG18),0)</f>
        <v>0</v>
      </c>
      <c r="AJ18" s="67"/>
      <c r="AK18" s="79"/>
      <c r="AL18" s="77">
        <f t="shared" ref="AL18:AL32" si="5">+O18</f>
        <v>0.2</v>
      </c>
      <c r="AM18" s="78"/>
      <c r="AN18" s="66">
        <f t="shared" ref="AN18:AN32" si="6">IFERROR((AM18/AL18),0)</f>
        <v>0</v>
      </c>
      <c r="AO18" s="67"/>
      <c r="AP18" s="79"/>
      <c r="AQ18" s="115">
        <f t="shared" ref="AQ18:AQ32" si="7">+P18</f>
        <v>0.2</v>
      </c>
      <c r="AR18" s="124">
        <v>0</v>
      </c>
      <c r="AS18" s="123">
        <f t="shared" ref="AS18:AS39" si="8">IF(AR18/AQ18&gt;100%,100%,AR18/AQ18)</f>
        <v>0</v>
      </c>
      <c r="AT18" s="79"/>
      <c r="AU18" s="80"/>
    </row>
    <row r="19" spans="1:47" s="81" customFormat="1" ht="153" customHeight="1">
      <c r="A19" s="82">
        <v>4</v>
      </c>
      <c r="B19" s="70" t="s">
        <v>58</v>
      </c>
      <c r="C19" s="72" t="s">
        <v>79</v>
      </c>
      <c r="D19" s="69">
        <v>2</v>
      </c>
      <c r="E19" s="83" t="s">
        <v>80</v>
      </c>
      <c r="F19" s="69" t="s">
        <v>61</v>
      </c>
      <c r="G19" s="83" t="s">
        <v>81</v>
      </c>
      <c r="H19" s="83" t="s">
        <v>82</v>
      </c>
      <c r="I19" s="84">
        <v>0.6</v>
      </c>
      <c r="J19" s="85" t="s">
        <v>65</v>
      </c>
      <c r="K19" s="65" t="s">
        <v>66</v>
      </c>
      <c r="L19" s="86">
        <v>0.12</v>
      </c>
      <c r="M19" s="86">
        <v>0.3</v>
      </c>
      <c r="N19" s="87">
        <v>0.51</v>
      </c>
      <c r="O19" s="87">
        <v>0.68</v>
      </c>
      <c r="P19" s="88">
        <f t="shared" si="0"/>
        <v>0.68</v>
      </c>
      <c r="Q19" s="89" t="s">
        <v>83</v>
      </c>
      <c r="R19" s="90" t="s">
        <v>84</v>
      </c>
      <c r="S19" s="83" t="s">
        <v>85</v>
      </c>
      <c r="T19" s="65" t="s">
        <v>70</v>
      </c>
      <c r="U19" s="91" t="s">
        <v>71</v>
      </c>
      <c r="V19" s="89" t="s">
        <v>86</v>
      </c>
      <c r="W19" s="77">
        <f t="shared" ref="W19:W32" si="9">+L19</f>
        <v>0.12</v>
      </c>
      <c r="X19" s="122">
        <v>0.1759</v>
      </c>
      <c r="Y19" s="123">
        <f t="shared" ref="Y19:Y39" si="10">IF(X19/W19&gt;100%,100%,X19/W19)</f>
        <v>1</v>
      </c>
      <c r="Z19" s="121" t="s">
        <v>87</v>
      </c>
      <c r="AA19" s="121" t="s">
        <v>76</v>
      </c>
      <c r="AB19" s="77">
        <f t="shared" si="1"/>
        <v>0.3</v>
      </c>
      <c r="AC19" s="77">
        <v>0.3972</v>
      </c>
      <c r="AD19" s="66">
        <f t="shared" si="2"/>
        <v>1.3240000000000001</v>
      </c>
      <c r="AE19" s="158" t="s">
        <v>88</v>
      </c>
      <c r="AF19" s="160" t="s">
        <v>86</v>
      </c>
      <c r="AG19" s="77">
        <f t="shared" si="3"/>
        <v>0.51</v>
      </c>
      <c r="AH19" s="72"/>
      <c r="AI19" s="66">
        <f t="shared" si="4"/>
        <v>0</v>
      </c>
      <c r="AJ19" s="69"/>
      <c r="AK19" s="92"/>
      <c r="AL19" s="77">
        <f t="shared" si="5"/>
        <v>0.68</v>
      </c>
      <c r="AM19" s="72"/>
      <c r="AN19" s="66">
        <f t="shared" si="6"/>
        <v>0</v>
      </c>
      <c r="AO19" s="69"/>
      <c r="AP19" s="92"/>
      <c r="AQ19" s="115">
        <f>+P19</f>
        <v>0.68</v>
      </c>
      <c r="AR19" s="124">
        <f>+X19+AC19+AH19+AM19</f>
        <v>0.57309999999999994</v>
      </c>
      <c r="AS19" s="123">
        <f>IF(AR19/AQ19&gt;100%,100%,AR19/AQ19)</f>
        <v>0.84279411764705869</v>
      </c>
      <c r="AT19" s="157"/>
      <c r="AU19" s="80"/>
    </row>
    <row r="20" spans="1:47" s="81" customFormat="1" ht="126" customHeight="1">
      <c r="A20" s="82">
        <v>4</v>
      </c>
      <c r="B20" s="70" t="s">
        <v>58</v>
      </c>
      <c r="C20" s="72" t="s">
        <v>79</v>
      </c>
      <c r="D20" s="69">
        <v>3</v>
      </c>
      <c r="E20" s="83" t="s">
        <v>89</v>
      </c>
      <c r="F20" s="69" t="s">
        <v>61</v>
      </c>
      <c r="G20" s="83" t="s">
        <v>90</v>
      </c>
      <c r="H20" s="83" t="s">
        <v>91</v>
      </c>
      <c r="I20" s="84">
        <v>0.6</v>
      </c>
      <c r="J20" s="85" t="s">
        <v>65</v>
      </c>
      <c r="K20" s="65" t="s">
        <v>66</v>
      </c>
      <c r="L20" s="72">
        <v>0.12</v>
      </c>
      <c r="M20" s="72">
        <v>0.3</v>
      </c>
      <c r="N20" s="72">
        <v>0.48</v>
      </c>
      <c r="O20" s="72">
        <v>0.65</v>
      </c>
      <c r="P20" s="72">
        <f t="shared" si="0"/>
        <v>0.65</v>
      </c>
      <c r="Q20" s="89" t="s">
        <v>83</v>
      </c>
      <c r="R20" s="90" t="s">
        <v>84</v>
      </c>
      <c r="S20" s="83" t="s">
        <v>85</v>
      </c>
      <c r="T20" s="65" t="s">
        <v>70</v>
      </c>
      <c r="U20" s="91" t="s">
        <v>71</v>
      </c>
      <c r="V20" s="89" t="s">
        <v>86</v>
      </c>
      <c r="W20" s="77">
        <f t="shared" si="9"/>
        <v>0.12</v>
      </c>
      <c r="X20" s="122">
        <v>5.3E-3</v>
      </c>
      <c r="Y20" s="123">
        <f t="shared" si="10"/>
        <v>4.4166666666666667E-2</v>
      </c>
      <c r="Z20" s="121" t="s">
        <v>92</v>
      </c>
      <c r="AA20" s="121" t="s">
        <v>76</v>
      </c>
      <c r="AB20" s="77">
        <f t="shared" si="1"/>
        <v>0.3</v>
      </c>
      <c r="AC20" s="77">
        <v>2.58E-2</v>
      </c>
      <c r="AD20" s="66">
        <f t="shared" si="2"/>
        <v>8.6000000000000007E-2</v>
      </c>
      <c r="AE20" s="158" t="s">
        <v>93</v>
      </c>
      <c r="AF20" s="160" t="s">
        <v>86</v>
      </c>
      <c r="AG20" s="77">
        <f t="shared" si="3"/>
        <v>0.48</v>
      </c>
      <c r="AH20" s="72"/>
      <c r="AI20" s="66">
        <f t="shared" si="4"/>
        <v>0</v>
      </c>
      <c r="AJ20" s="69"/>
      <c r="AK20" s="92"/>
      <c r="AL20" s="77">
        <f t="shared" si="5"/>
        <v>0.65</v>
      </c>
      <c r="AM20" s="72"/>
      <c r="AN20" s="66">
        <f t="shared" si="6"/>
        <v>0</v>
      </c>
      <c r="AO20" s="69"/>
      <c r="AP20" s="92"/>
      <c r="AQ20" s="115">
        <f t="shared" si="7"/>
        <v>0.65</v>
      </c>
      <c r="AR20" s="124">
        <f t="shared" ref="AR19:AR32" si="11">+X20+AC20+AH20+AM20</f>
        <v>3.1099999999999999E-2</v>
      </c>
      <c r="AS20" s="123">
        <f t="shared" si="8"/>
        <v>4.7846153846153844E-2</v>
      </c>
      <c r="AT20" s="157"/>
      <c r="AU20" s="80"/>
    </row>
    <row r="21" spans="1:47" s="81" customFormat="1" ht="129.75" customHeight="1">
      <c r="A21" s="82">
        <v>4</v>
      </c>
      <c r="B21" s="70" t="s">
        <v>58</v>
      </c>
      <c r="C21" s="72" t="s">
        <v>79</v>
      </c>
      <c r="D21" s="69">
        <v>4</v>
      </c>
      <c r="E21" s="83" t="s">
        <v>94</v>
      </c>
      <c r="F21" s="69" t="s">
        <v>61</v>
      </c>
      <c r="G21" s="83" t="s">
        <v>95</v>
      </c>
      <c r="H21" s="83" t="s">
        <v>96</v>
      </c>
      <c r="I21" s="93">
        <v>0.96489999999999998</v>
      </c>
      <c r="J21" s="85" t="s">
        <v>65</v>
      </c>
      <c r="K21" s="65" t="s">
        <v>66</v>
      </c>
      <c r="L21" s="72">
        <v>0.2</v>
      </c>
      <c r="M21" s="72">
        <v>0.4</v>
      </c>
      <c r="N21" s="72">
        <v>0.6</v>
      </c>
      <c r="O21" s="72">
        <v>0.95</v>
      </c>
      <c r="P21" s="72">
        <f t="shared" si="0"/>
        <v>0.95</v>
      </c>
      <c r="Q21" s="89" t="s">
        <v>83</v>
      </c>
      <c r="R21" s="90" t="s">
        <v>84</v>
      </c>
      <c r="S21" s="83" t="s">
        <v>85</v>
      </c>
      <c r="T21" s="65" t="s">
        <v>70</v>
      </c>
      <c r="U21" s="91" t="s">
        <v>71</v>
      </c>
      <c r="V21" s="89" t="s">
        <v>97</v>
      </c>
      <c r="W21" s="77">
        <f t="shared" si="9"/>
        <v>0.2</v>
      </c>
      <c r="X21" s="122">
        <v>0.26029999999999998</v>
      </c>
      <c r="Y21" s="123">
        <f t="shared" si="10"/>
        <v>1</v>
      </c>
      <c r="Z21" s="121" t="s">
        <v>98</v>
      </c>
      <c r="AA21" s="121" t="s">
        <v>76</v>
      </c>
      <c r="AB21" s="77">
        <f t="shared" si="1"/>
        <v>0.4</v>
      </c>
      <c r="AC21" s="77">
        <v>0.29260000000000003</v>
      </c>
      <c r="AD21" s="66">
        <f t="shared" si="2"/>
        <v>0.73150000000000004</v>
      </c>
      <c r="AE21" s="121" t="s">
        <v>99</v>
      </c>
      <c r="AF21" s="160" t="s">
        <v>97</v>
      </c>
      <c r="AG21" s="77">
        <f t="shared" si="3"/>
        <v>0.6</v>
      </c>
      <c r="AH21" s="72"/>
      <c r="AI21" s="66">
        <f t="shared" si="4"/>
        <v>0</v>
      </c>
      <c r="AJ21" s="69"/>
      <c r="AK21" s="92"/>
      <c r="AL21" s="77">
        <f t="shared" si="5"/>
        <v>0.95</v>
      </c>
      <c r="AM21" s="72"/>
      <c r="AN21" s="66">
        <f t="shared" si="6"/>
        <v>0</v>
      </c>
      <c r="AO21" s="69"/>
      <c r="AP21" s="92"/>
      <c r="AQ21" s="115">
        <f t="shared" si="7"/>
        <v>0.95</v>
      </c>
      <c r="AR21" s="124">
        <f t="shared" si="11"/>
        <v>0.55289999999999995</v>
      </c>
      <c r="AS21" s="123">
        <f t="shared" si="8"/>
        <v>0.58199999999999996</v>
      </c>
      <c r="AT21" s="157"/>
      <c r="AU21" s="80"/>
    </row>
    <row r="22" spans="1:47" s="81" customFormat="1" ht="96.75" customHeight="1">
      <c r="A22" s="82">
        <v>4</v>
      </c>
      <c r="B22" s="70" t="s">
        <v>58</v>
      </c>
      <c r="C22" s="72" t="s">
        <v>79</v>
      </c>
      <c r="D22" s="69">
        <v>5</v>
      </c>
      <c r="E22" s="70" t="s">
        <v>100</v>
      </c>
      <c r="F22" s="69" t="s">
        <v>61</v>
      </c>
      <c r="G22" s="70" t="s">
        <v>101</v>
      </c>
      <c r="H22" s="70" t="s">
        <v>102</v>
      </c>
      <c r="I22" s="88">
        <v>0.25</v>
      </c>
      <c r="J22" s="69" t="s">
        <v>65</v>
      </c>
      <c r="K22" s="65" t="s">
        <v>66</v>
      </c>
      <c r="L22" s="72">
        <v>0.08</v>
      </c>
      <c r="M22" s="72">
        <v>0.2</v>
      </c>
      <c r="N22" s="72">
        <v>0.3</v>
      </c>
      <c r="O22" s="72">
        <v>0.45</v>
      </c>
      <c r="P22" s="72">
        <f t="shared" si="0"/>
        <v>0.45</v>
      </c>
      <c r="Q22" s="73" t="s">
        <v>83</v>
      </c>
      <c r="R22" s="74" t="s">
        <v>84</v>
      </c>
      <c r="S22" s="83" t="s">
        <v>85</v>
      </c>
      <c r="T22" s="65" t="s">
        <v>70</v>
      </c>
      <c r="U22" s="91" t="s">
        <v>71</v>
      </c>
      <c r="V22" s="89" t="s">
        <v>97</v>
      </c>
      <c r="W22" s="77">
        <f t="shared" si="9"/>
        <v>0.08</v>
      </c>
      <c r="X22" s="122">
        <v>0.1133</v>
      </c>
      <c r="Y22" s="123">
        <f t="shared" si="10"/>
        <v>1</v>
      </c>
      <c r="Z22" s="121" t="s">
        <v>103</v>
      </c>
      <c r="AA22" s="121" t="s">
        <v>76</v>
      </c>
      <c r="AB22" s="77">
        <f t="shared" si="1"/>
        <v>0.2</v>
      </c>
      <c r="AC22" s="77">
        <v>0.2</v>
      </c>
      <c r="AD22" s="66">
        <f t="shared" si="2"/>
        <v>1</v>
      </c>
      <c r="AE22" s="121" t="s">
        <v>104</v>
      </c>
      <c r="AF22" s="160" t="s">
        <v>97</v>
      </c>
      <c r="AG22" s="77">
        <f t="shared" si="3"/>
        <v>0.3</v>
      </c>
      <c r="AH22" s="72"/>
      <c r="AI22" s="66">
        <f t="shared" si="4"/>
        <v>0</v>
      </c>
      <c r="AJ22" s="69"/>
      <c r="AK22" s="92"/>
      <c r="AL22" s="77">
        <f t="shared" si="5"/>
        <v>0.45</v>
      </c>
      <c r="AM22" s="72"/>
      <c r="AN22" s="66">
        <f t="shared" si="6"/>
        <v>0</v>
      </c>
      <c r="AO22" s="69"/>
      <c r="AP22" s="92"/>
      <c r="AQ22" s="115">
        <f t="shared" si="7"/>
        <v>0.45</v>
      </c>
      <c r="AR22" s="124">
        <f t="shared" si="11"/>
        <v>0.31330000000000002</v>
      </c>
      <c r="AS22" s="123">
        <f t="shared" si="8"/>
        <v>0.6962222222222223</v>
      </c>
      <c r="AT22" s="157"/>
      <c r="AU22" s="80"/>
    </row>
    <row r="23" spans="1:47" s="81" customFormat="1" ht="165.75" customHeight="1">
      <c r="A23" s="82">
        <v>4</v>
      </c>
      <c r="B23" s="70" t="s">
        <v>58</v>
      </c>
      <c r="C23" s="72" t="s">
        <v>79</v>
      </c>
      <c r="D23" s="69">
        <v>6</v>
      </c>
      <c r="E23" s="83" t="s">
        <v>105</v>
      </c>
      <c r="F23" s="85" t="s">
        <v>106</v>
      </c>
      <c r="G23" s="83" t="s">
        <v>107</v>
      </c>
      <c r="H23" s="83" t="s">
        <v>108</v>
      </c>
      <c r="I23" s="84">
        <v>0.95</v>
      </c>
      <c r="J23" s="85" t="s">
        <v>109</v>
      </c>
      <c r="K23" s="65" t="s">
        <v>66</v>
      </c>
      <c r="L23" s="72">
        <v>0.98</v>
      </c>
      <c r="M23" s="72">
        <v>1</v>
      </c>
      <c r="N23" s="72">
        <v>1</v>
      </c>
      <c r="O23" s="72">
        <v>1</v>
      </c>
      <c r="P23" s="72">
        <f t="shared" si="0"/>
        <v>1</v>
      </c>
      <c r="Q23" s="89" t="s">
        <v>83</v>
      </c>
      <c r="R23" s="90" t="s">
        <v>110</v>
      </c>
      <c r="S23" s="83" t="s">
        <v>111</v>
      </c>
      <c r="T23" s="65" t="s">
        <v>70</v>
      </c>
      <c r="U23" s="91" t="s">
        <v>71</v>
      </c>
      <c r="V23" s="94" t="s">
        <v>112</v>
      </c>
      <c r="W23" s="77">
        <f t="shared" si="9"/>
        <v>0.98</v>
      </c>
      <c r="X23" s="122">
        <v>1</v>
      </c>
      <c r="Y23" s="123">
        <f t="shared" si="10"/>
        <v>1</v>
      </c>
      <c r="Z23" s="121" t="s">
        <v>113</v>
      </c>
      <c r="AA23" s="121" t="s">
        <v>76</v>
      </c>
      <c r="AB23" s="77">
        <f t="shared" si="1"/>
        <v>1</v>
      </c>
      <c r="AC23" s="77">
        <v>1</v>
      </c>
      <c r="AD23" s="66">
        <f t="shared" si="2"/>
        <v>1</v>
      </c>
      <c r="AE23" s="121" t="s">
        <v>114</v>
      </c>
      <c r="AF23" s="78" t="s">
        <v>115</v>
      </c>
      <c r="AG23" s="77">
        <f t="shared" si="3"/>
        <v>1</v>
      </c>
      <c r="AH23" s="72">
        <v>0</v>
      </c>
      <c r="AI23" s="66">
        <f t="shared" si="4"/>
        <v>0</v>
      </c>
      <c r="AJ23" s="69"/>
      <c r="AK23" s="92"/>
      <c r="AL23" s="77">
        <f t="shared" si="5"/>
        <v>1</v>
      </c>
      <c r="AM23" s="72">
        <v>0</v>
      </c>
      <c r="AN23" s="66">
        <f t="shared" si="6"/>
        <v>0</v>
      </c>
      <c r="AO23" s="69"/>
      <c r="AP23" s="92"/>
      <c r="AQ23" s="115">
        <f t="shared" si="7"/>
        <v>1</v>
      </c>
      <c r="AR23" s="124">
        <f>AVERAGE(X23,AC23,AH23,AM23)</f>
        <v>0.5</v>
      </c>
      <c r="AS23" s="123">
        <f t="shared" si="8"/>
        <v>0.5</v>
      </c>
      <c r="AT23" s="157"/>
      <c r="AU23" s="80"/>
    </row>
    <row r="24" spans="1:47" s="81" customFormat="1" ht="160.5" customHeight="1">
      <c r="A24" s="82">
        <v>4</v>
      </c>
      <c r="B24" s="70" t="s">
        <v>58</v>
      </c>
      <c r="C24" s="72" t="s">
        <v>79</v>
      </c>
      <c r="D24" s="69">
        <v>7</v>
      </c>
      <c r="E24" s="83" t="s">
        <v>116</v>
      </c>
      <c r="F24" s="69" t="s">
        <v>61</v>
      </c>
      <c r="G24" s="83" t="s">
        <v>117</v>
      </c>
      <c r="H24" s="83" t="s">
        <v>118</v>
      </c>
      <c r="I24" s="84">
        <v>1</v>
      </c>
      <c r="J24" s="85" t="s">
        <v>109</v>
      </c>
      <c r="K24" s="65" t="s">
        <v>66</v>
      </c>
      <c r="L24" s="86">
        <v>1</v>
      </c>
      <c r="M24" s="86">
        <v>1</v>
      </c>
      <c r="N24" s="86">
        <v>1</v>
      </c>
      <c r="O24" s="86">
        <v>1</v>
      </c>
      <c r="P24" s="88">
        <f t="shared" si="0"/>
        <v>1</v>
      </c>
      <c r="Q24" s="89" t="s">
        <v>83</v>
      </c>
      <c r="R24" s="90" t="s">
        <v>110</v>
      </c>
      <c r="S24" s="95" t="s">
        <v>119</v>
      </c>
      <c r="T24" s="65" t="s">
        <v>70</v>
      </c>
      <c r="U24" s="91" t="s">
        <v>71</v>
      </c>
      <c r="V24" s="94" t="s">
        <v>120</v>
      </c>
      <c r="W24" s="77">
        <f t="shared" si="9"/>
        <v>1</v>
      </c>
      <c r="X24" s="122">
        <v>0.8367</v>
      </c>
      <c r="Y24" s="123">
        <f t="shared" si="10"/>
        <v>0.8367</v>
      </c>
      <c r="Z24" s="121" t="s">
        <v>121</v>
      </c>
      <c r="AA24" s="121" t="s">
        <v>76</v>
      </c>
      <c r="AB24" s="77">
        <f t="shared" si="1"/>
        <v>1</v>
      </c>
      <c r="AC24" s="77">
        <v>1</v>
      </c>
      <c r="AD24" s="66">
        <f t="shared" si="2"/>
        <v>1</v>
      </c>
      <c r="AE24" s="121" t="s">
        <v>122</v>
      </c>
      <c r="AF24" s="78" t="s">
        <v>115</v>
      </c>
      <c r="AG24" s="77">
        <f t="shared" si="3"/>
        <v>1</v>
      </c>
      <c r="AH24" s="72">
        <v>0</v>
      </c>
      <c r="AI24" s="66">
        <f t="shared" si="4"/>
        <v>0</v>
      </c>
      <c r="AJ24" s="69"/>
      <c r="AK24" s="92"/>
      <c r="AL24" s="77">
        <f t="shared" si="5"/>
        <v>1</v>
      </c>
      <c r="AM24" s="72">
        <v>0</v>
      </c>
      <c r="AN24" s="66">
        <f t="shared" si="6"/>
        <v>0</v>
      </c>
      <c r="AO24" s="69"/>
      <c r="AP24" s="92"/>
      <c r="AQ24" s="115">
        <f t="shared" si="7"/>
        <v>1</v>
      </c>
      <c r="AR24" s="124">
        <f t="shared" ref="AR24:AR25" si="12">AVERAGE(X24,AC24,AH24,AM24)</f>
        <v>0.459175</v>
      </c>
      <c r="AS24" s="123">
        <f t="shared" si="8"/>
        <v>0.459175</v>
      </c>
      <c r="AT24" s="157"/>
      <c r="AU24" s="80"/>
    </row>
    <row r="25" spans="1:47" s="81" customFormat="1" ht="139.5" customHeight="1">
      <c r="A25" s="82">
        <v>4</v>
      </c>
      <c r="B25" s="70" t="s">
        <v>58</v>
      </c>
      <c r="C25" s="72" t="s">
        <v>79</v>
      </c>
      <c r="D25" s="69">
        <v>8</v>
      </c>
      <c r="E25" s="83" t="s">
        <v>123</v>
      </c>
      <c r="F25" s="69" t="s">
        <v>61</v>
      </c>
      <c r="G25" s="83" t="s">
        <v>124</v>
      </c>
      <c r="H25" s="83" t="s">
        <v>125</v>
      </c>
      <c r="I25" s="84">
        <v>0.95</v>
      </c>
      <c r="J25" s="85" t="s">
        <v>109</v>
      </c>
      <c r="K25" s="65" t="s">
        <v>66</v>
      </c>
      <c r="L25" s="86">
        <v>0.95</v>
      </c>
      <c r="M25" s="86">
        <v>1</v>
      </c>
      <c r="N25" s="86">
        <v>1</v>
      </c>
      <c r="O25" s="86">
        <v>1</v>
      </c>
      <c r="P25" s="88">
        <f t="shared" si="0"/>
        <v>1</v>
      </c>
      <c r="Q25" s="89" t="s">
        <v>83</v>
      </c>
      <c r="R25" s="96" t="s">
        <v>126</v>
      </c>
      <c r="S25" s="83" t="s">
        <v>119</v>
      </c>
      <c r="T25" s="65" t="s">
        <v>70</v>
      </c>
      <c r="U25" s="91" t="s">
        <v>127</v>
      </c>
      <c r="V25" s="94" t="s">
        <v>119</v>
      </c>
      <c r="W25" s="77">
        <f t="shared" si="9"/>
        <v>0.95</v>
      </c>
      <c r="X25" s="122">
        <v>1</v>
      </c>
      <c r="Y25" s="123">
        <f t="shared" si="10"/>
        <v>1</v>
      </c>
      <c r="Z25" s="121" t="s">
        <v>128</v>
      </c>
      <c r="AA25" s="121" t="s">
        <v>129</v>
      </c>
      <c r="AB25" s="77">
        <f t="shared" si="1"/>
        <v>1</v>
      </c>
      <c r="AC25" s="77">
        <v>1</v>
      </c>
      <c r="AD25" s="66">
        <f t="shared" si="2"/>
        <v>1</v>
      </c>
      <c r="AE25" s="121" t="s">
        <v>130</v>
      </c>
      <c r="AF25" s="78" t="s">
        <v>129</v>
      </c>
      <c r="AG25" s="77">
        <f t="shared" si="3"/>
        <v>1</v>
      </c>
      <c r="AH25" s="72">
        <v>0</v>
      </c>
      <c r="AI25" s="66">
        <f t="shared" si="4"/>
        <v>0</v>
      </c>
      <c r="AJ25" s="69"/>
      <c r="AK25" s="92"/>
      <c r="AL25" s="77">
        <f t="shared" si="5"/>
        <v>1</v>
      </c>
      <c r="AM25" s="72">
        <v>0</v>
      </c>
      <c r="AN25" s="66">
        <f t="shared" si="6"/>
        <v>0</v>
      </c>
      <c r="AO25" s="69"/>
      <c r="AP25" s="92"/>
      <c r="AQ25" s="115">
        <f t="shared" si="7"/>
        <v>1</v>
      </c>
      <c r="AR25" s="124">
        <f t="shared" si="12"/>
        <v>0.5</v>
      </c>
      <c r="AS25" s="123">
        <f t="shared" si="8"/>
        <v>0.5</v>
      </c>
      <c r="AT25" s="157"/>
      <c r="AU25" s="80"/>
    </row>
    <row r="26" spans="1:47" s="81" customFormat="1" ht="88.5" customHeight="1">
      <c r="A26" s="82">
        <v>4</v>
      </c>
      <c r="B26" s="70" t="s">
        <v>58</v>
      </c>
      <c r="C26" s="69" t="s">
        <v>131</v>
      </c>
      <c r="D26" s="69">
        <v>9</v>
      </c>
      <c r="E26" s="97" t="s">
        <v>132</v>
      </c>
      <c r="F26" s="85" t="s">
        <v>106</v>
      </c>
      <c r="G26" s="97" t="s">
        <v>133</v>
      </c>
      <c r="H26" s="97" t="s">
        <v>134</v>
      </c>
      <c r="I26" s="69" t="s">
        <v>135</v>
      </c>
      <c r="J26" s="98" t="s">
        <v>136</v>
      </c>
      <c r="K26" s="97" t="s">
        <v>137</v>
      </c>
      <c r="L26" s="69">
        <v>2040</v>
      </c>
      <c r="M26" s="69">
        <v>2040</v>
      </c>
      <c r="N26" s="69">
        <v>2040</v>
      </c>
      <c r="O26" s="69">
        <v>2040</v>
      </c>
      <c r="P26" s="99">
        <f t="shared" ref="P26:P32" si="13">SUM(L26:O26)</f>
        <v>8160</v>
      </c>
      <c r="Q26" s="100" t="s">
        <v>83</v>
      </c>
      <c r="R26" s="101" t="s">
        <v>138</v>
      </c>
      <c r="S26" s="97" t="s">
        <v>139</v>
      </c>
      <c r="T26" s="97" t="s">
        <v>140</v>
      </c>
      <c r="U26" s="102" t="s">
        <v>141</v>
      </c>
      <c r="V26" s="103" t="s">
        <v>142</v>
      </c>
      <c r="W26" s="104">
        <f t="shared" si="9"/>
        <v>2040</v>
      </c>
      <c r="X26" s="128">
        <v>1351</v>
      </c>
      <c r="Y26" s="123">
        <f t="shared" si="10"/>
        <v>0.66225490196078429</v>
      </c>
      <c r="Z26" s="121" t="s">
        <v>143</v>
      </c>
      <c r="AA26" s="121" t="s">
        <v>144</v>
      </c>
      <c r="AB26" s="104">
        <f t="shared" si="1"/>
        <v>2040</v>
      </c>
      <c r="AC26" s="99">
        <v>2679</v>
      </c>
      <c r="AD26" s="66">
        <f t="shared" si="2"/>
        <v>1.3132352941176471</v>
      </c>
      <c r="AE26" s="121" t="s">
        <v>145</v>
      </c>
      <c r="AF26" s="78" t="s">
        <v>144</v>
      </c>
      <c r="AG26" s="104">
        <f t="shared" si="3"/>
        <v>2040</v>
      </c>
      <c r="AH26" s="99"/>
      <c r="AI26" s="66">
        <f t="shared" si="4"/>
        <v>0</v>
      </c>
      <c r="AJ26" s="69"/>
      <c r="AK26" s="92"/>
      <c r="AL26" s="104">
        <f t="shared" si="5"/>
        <v>2040</v>
      </c>
      <c r="AM26" s="99"/>
      <c r="AN26" s="66">
        <f t="shared" si="6"/>
        <v>0</v>
      </c>
      <c r="AO26" s="69"/>
      <c r="AP26" s="92"/>
      <c r="AQ26" s="116">
        <f t="shared" si="7"/>
        <v>8160</v>
      </c>
      <c r="AR26" s="117">
        <f t="shared" si="11"/>
        <v>4030</v>
      </c>
      <c r="AS26" s="123">
        <f t="shared" si="8"/>
        <v>0.49387254901960786</v>
      </c>
      <c r="AT26" s="121"/>
      <c r="AU26" s="80"/>
    </row>
    <row r="27" spans="1:47" s="81" customFormat="1" ht="88.5" customHeight="1">
      <c r="A27" s="82">
        <v>4</v>
      </c>
      <c r="B27" s="70" t="s">
        <v>58</v>
      </c>
      <c r="C27" s="69" t="s">
        <v>131</v>
      </c>
      <c r="D27" s="69">
        <v>10</v>
      </c>
      <c r="E27" s="97" t="s">
        <v>146</v>
      </c>
      <c r="F27" s="69" t="s">
        <v>61</v>
      </c>
      <c r="G27" s="97" t="s">
        <v>147</v>
      </c>
      <c r="H27" s="97" t="s">
        <v>148</v>
      </c>
      <c r="I27" s="69" t="s">
        <v>135</v>
      </c>
      <c r="J27" s="98" t="s">
        <v>136</v>
      </c>
      <c r="K27" s="97" t="s">
        <v>149</v>
      </c>
      <c r="L27" s="69">
        <v>1080</v>
      </c>
      <c r="M27" s="69">
        <v>1080</v>
      </c>
      <c r="N27" s="69">
        <v>1080</v>
      </c>
      <c r="O27" s="69">
        <v>1080</v>
      </c>
      <c r="P27" s="99">
        <f t="shared" si="13"/>
        <v>4320</v>
      </c>
      <c r="Q27" s="100" t="s">
        <v>83</v>
      </c>
      <c r="R27" s="101" t="s">
        <v>150</v>
      </c>
      <c r="S27" s="97" t="s">
        <v>139</v>
      </c>
      <c r="T27" s="97" t="s">
        <v>140</v>
      </c>
      <c r="U27" s="102" t="s">
        <v>141</v>
      </c>
      <c r="V27" s="103" t="s">
        <v>142</v>
      </c>
      <c r="W27" s="104">
        <f t="shared" si="9"/>
        <v>1080</v>
      </c>
      <c r="X27" s="128">
        <v>268</v>
      </c>
      <c r="Y27" s="123">
        <f t="shared" si="10"/>
        <v>0.24814814814814815</v>
      </c>
      <c r="Z27" s="121" t="s">
        <v>151</v>
      </c>
      <c r="AA27" s="121" t="s">
        <v>144</v>
      </c>
      <c r="AB27" s="104">
        <f t="shared" si="1"/>
        <v>1080</v>
      </c>
      <c r="AC27" s="99">
        <v>1144</v>
      </c>
      <c r="AD27" s="66">
        <f t="shared" si="2"/>
        <v>1.0592592592592593</v>
      </c>
      <c r="AE27" s="121" t="s">
        <v>152</v>
      </c>
      <c r="AF27" s="78" t="s">
        <v>144</v>
      </c>
      <c r="AG27" s="104">
        <f t="shared" si="3"/>
        <v>1080</v>
      </c>
      <c r="AH27" s="99"/>
      <c r="AI27" s="66">
        <f t="shared" si="4"/>
        <v>0</v>
      </c>
      <c r="AJ27" s="69"/>
      <c r="AK27" s="92"/>
      <c r="AL27" s="104">
        <f t="shared" si="5"/>
        <v>1080</v>
      </c>
      <c r="AM27" s="99"/>
      <c r="AN27" s="66">
        <f t="shared" si="6"/>
        <v>0</v>
      </c>
      <c r="AO27" s="69"/>
      <c r="AP27" s="92"/>
      <c r="AQ27" s="116">
        <f t="shared" si="7"/>
        <v>4320</v>
      </c>
      <c r="AR27" s="117">
        <f t="shared" si="11"/>
        <v>1412</v>
      </c>
      <c r="AS27" s="123">
        <f t="shared" si="8"/>
        <v>0.32685185185185184</v>
      </c>
      <c r="AT27" s="121"/>
      <c r="AU27" s="80"/>
    </row>
    <row r="28" spans="1:47" s="81" customFormat="1" ht="88.5" customHeight="1">
      <c r="A28" s="82">
        <v>4</v>
      </c>
      <c r="B28" s="70" t="s">
        <v>58</v>
      </c>
      <c r="C28" s="69" t="s">
        <v>131</v>
      </c>
      <c r="D28" s="69">
        <v>11</v>
      </c>
      <c r="E28" s="97" t="s">
        <v>153</v>
      </c>
      <c r="F28" s="69" t="s">
        <v>61</v>
      </c>
      <c r="G28" s="97" t="s">
        <v>154</v>
      </c>
      <c r="H28" s="97" t="s">
        <v>155</v>
      </c>
      <c r="I28" s="69" t="s">
        <v>135</v>
      </c>
      <c r="J28" s="98" t="s">
        <v>136</v>
      </c>
      <c r="K28" s="97" t="s">
        <v>156</v>
      </c>
      <c r="L28" s="69">
        <v>28</v>
      </c>
      <c r="M28" s="69">
        <v>68</v>
      </c>
      <c r="N28" s="69">
        <v>79</v>
      </c>
      <c r="O28" s="69">
        <v>37</v>
      </c>
      <c r="P28" s="99">
        <f t="shared" si="13"/>
        <v>212</v>
      </c>
      <c r="Q28" s="100" t="s">
        <v>83</v>
      </c>
      <c r="R28" s="101" t="s">
        <v>157</v>
      </c>
      <c r="S28" s="97" t="s">
        <v>158</v>
      </c>
      <c r="T28" s="97" t="s">
        <v>140</v>
      </c>
      <c r="U28" s="102" t="s">
        <v>141</v>
      </c>
      <c r="V28" s="103" t="s">
        <v>159</v>
      </c>
      <c r="W28" s="104">
        <f t="shared" si="9"/>
        <v>28</v>
      </c>
      <c r="X28" s="128">
        <v>12</v>
      </c>
      <c r="Y28" s="123">
        <f t="shared" si="10"/>
        <v>0.42857142857142855</v>
      </c>
      <c r="Z28" s="121" t="s">
        <v>160</v>
      </c>
      <c r="AA28" s="121" t="s">
        <v>144</v>
      </c>
      <c r="AB28" s="104">
        <f t="shared" si="1"/>
        <v>68</v>
      </c>
      <c r="AC28" s="99">
        <v>68</v>
      </c>
      <c r="AD28" s="66">
        <f t="shared" si="2"/>
        <v>1</v>
      </c>
      <c r="AE28" s="121" t="s">
        <v>161</v>
      </c>
      <c r="AF28" s="78" t="s">
        <v>144</v>
      </c>
      <c r="AG28" s="104">
        <f t="shared" si="3"/>
        <v>79</v>
      </c>
      <c r="AH28" s="99"/>
      <c r="AI28" s="66">
        <f t="shared" si="4"/>
        <v>0</v>
      </c>
      <c r="AJ28" s="69"/>
      <c r="AK28" s="92"/>
      <c r="AL28" s="104">
        <f t="shared" si="5"/>
        <v>37</v>
      </c>
      <c r="AM28" s="99"/>
      <c r="AN28" s="66">
        <f t="shared" si="6"/>
        <v>0</v>
      </c>
      <c r="AO28" s="69"/>
      <c r="AP28" s="92"/>
      <c r="AQ28" s="116">
        <f t="shared" si="7"/>
        <v>212</v>
      </c>
      <c r="AR28" s="117">
        <f t="shared" si="11"/>
        <v>80</v>
      </c>
      <c r="AS28" s="123">
        <f t="shared" si="8"/>
        <v>0.37735849056603776</v>
      </c>
      <c r="AT28" s="121"/>
      <c r="AU28" s="80"/>
    </row>
    <row r="29" spans="1:47" s="81" customFormat="1" ht="88.5" customHeight="1">
      <c r="A29" s="82">
        <v>4</v>
      </c>
      <c r="B29" s="70" t="s">
        <v>58</v>
      </c>
      <c r="C29" s="69" t="s">
        <v>131</v>
      </c>
      <c r="D29" s="69">
        <v>12</v>
      </c>
      <c r="E29" s="97" t="s">
        <v>162</v>
      </c>
      <c r="F29" s="85" t="s">
        <v>106</v>
      </c>
      <c r="G29" s="97" t="s">
        <v>163</v>
      </c>
      <c r="H29" s="97" t="s">
        <v>164</v>
      </c>
      <c r="I29" s="69" t="s">
        <v>135</v>
      </c>
      <c r="J29" s="98" t="s">
        <v>136</v>
      </c>
      <c r="K29" s="97" t="s">
        <v>165</v>
      </c>
      <c r="L29" s="69">
        <v>28</v>
      </c>
      <c r="M29" s="69">
        <v>56</v>
      </c>
      <c r="N29" s="69">
        <v>65</v>
      </c>
      <c r="O29" s="69">
        <v>37</v>
      </c>
      <c r="P29" s="99">
        <f t="shared" si="13"/>
        <v>186</v>
      </c>
      <c r="Q29" s="100" t="s">
        <v>83</v>
      </c>
      <c r="R29" s="101" t="s">
        <v>157</v>
      </c>
      <c r="S29" s="97" t="s">
        <v>158</v>
      </c>
      <c r="T29" s="97" t="s">
        <v>140</v>
      </c>
      <c r="U29" s="102" t="s">
        <v>141</v>
      </c>
      <c r="V29" s="103" t="s">
        <v>159</v>
      </c>
      <c r="W29" s="104">
        <f t="shared" si="9"/>
        <v>28</v>
      </c>
      <c r="X29" s="128">
        <v>34</v>
      </c>
      <c r="Y29" s="123">
        <f t="shared" si="10"/>
        <v>1</v>
      </c>
      <c r="Z29" s="121" t="s">
        <v>166</v>
      </c>
      <c r="AA29" s="121" t="s">
        <v>144</v>
      </c>
      <c r="AB29" s="104">
        <f t="shared" si="1"/>
        <v>56</v>
      </c>
      <c r="AC29" s="99">
        <v>84</v>
      </c>
      <c r="AD29" s="66">
        <f t="shared" si="2"/>
        <v>1.5</v>
      </c>
      <c r="AE29" s="121" t="s">
        <v>167</v>
      </c>
      <c r="AF29" s="78" t="s">
        <v>144</v>
      </c>
      <c r="AG29" s="104">
        <f t="shared" si="3"/>
        <v>65</v>
      </c>
      <c r="AH29" s="99"/>
      <c r="AI29" s="66">
        <f t="shared" si="4"/>
        <v>0</v>
      </c>
      <c r="AJ29" s="69"/>
      <c r="AK29" s="92"/>
      <c r="AL29" s="104">
        <f t="shared" si="5"/>
        <v>37</v>
      </c>
      <c r="AM29" s="99"/>
      <c r="AN29" s="66">
        <f t="shared" si="6"/>
        <v>0</v>
      </c>
      <c r="AO29" s="69"/>
      <c r="AP29" s="92"/>
      <c r="AQ29" s="116">
        <f t="shared" si="7"/>
        <v>186</v>
      </c>
      <c r="AR29" s="117">
        <f t="shared" si="11"/>
        <v>118</v>
      </c>
      <c r="AS29" s="123">
        <f t="shared" si="8"/>
        <v>0.63440860215053763</v>
      </c>
      <c r="AT29" s="121"/>
      <c r="AU29" s="80"/>
    </row>
    <row r="30" spans="1:47" s="81" customFormat="1" ht="329.25" customHeight="1">
      <c r="A30" s="82">
        <v>4</v>
      </c>
      <c r="B30" s="70" t="s">
        <v>58</v>
      </c>
      <c r="C30" s="69" t="s">
        <v>131</v>
      </c>
      <c r="D30" s="69">
        <v>13</v>
      </c>
      <c r="E30" s="97" t="s">
        <v>168</v>
      </c>
      <c r="F30" s="85" t="s">
        <v>106</v>
      </c>
      <c r="G30" s="97" t="s">
        <v>169</v>
      </c>
      <c r="H30" s="97" t="s">
        <v>170</v>
      </c>
      <c r="I30" s="69" t="s">
        <v>135</v>
      </c>
      <c r="J30" s="98" t="s">
        <v>136</v>
      </c>
      <c r="K30" s="97" t="s">
        <v>171</v>
      </c>
      <c r="L30" s="69">
        <v>22</v>
      </c>
      <c r="M30" s="69">
        <v>30</v>
      </c>
      <c r="N30" s="69">
        <v>30</v>
      </c>
      <c r="O30" s="69">
        <v>28</v>
      </c>
      <c r="P30" s="99">
        <f t="shared" si="13"/>
        <v>110</v>
      </c>
      <c r="Q30" s="100" t="s">
        <v>83</v>
      </c>
      <c r="R30" s="105" t="s">
        <v>172</v>
      </c>
      <c r="S30" s="97" t="s">
        <v>173</v>
      </c>
      <c r="T30" s="97" t="s">
        <v>140</v>
      </c>
      <c r="U30" s="97" t="s">
        <v>140</v>
      </c>
      <c r="V30" s="103" t="s">
        <v>172</v>
      </c>
      <c r="W30" s="104">
        <f t="shared" si="9"/>
        <v>22</v>
      </c>
      <c r="X30" s="128">
        <v>83</v>
      </c>
      <c r="Y30" s="123">
        <f t="shared" si="10"/>
        <v>1</v>
      </c>
      <c r="Z30" s="121" t="s">
        <v>174</v>
      </c>
      <c r="AA30" s="121" t="s">
        <v>175</v>
      </c>
      <c r="AB30" s="104">
        <f t="shared" si="1"/>
        <v>30</v>
      </c>
      <c r="AC30" s="99">
        <v>112</v>
      </c>
      <c r="AD30" s="66">
        <f t="shared" si="2"/>
        <v>3.7333333333333334</v>
      </c>
      <c r="AE30" s="161" t="s">
        <v>176</v>
      </c>
      <c r="AF30" s="78" t="s">
        <v>175</v>
      </c>
      <c r="AG30" s="104">
        <f t="shared" si="3"/>
        <v>30</v>
      </c>
      <c r="AH30" s="99"/>
      <c r="AI30" s="66">
        <f t="shared" si="4"/>
        <v>0</v>
      </c>
      <c r="AJ30" s="69"/>
      <c r="AK30" s="92"/>
      <c r="AL30" s="104">
        <f t="shared" si="5"/>
        <v>28</v>
      </c>
      <c r="AM30" s="99"/>
      <c r="AN30" s="66">
        <f t="shared" si="6"/>
        <v>0</v>
      </c>
      <c r="AO30" s="69"/>
      <c r="AP30" s="92"/>
      <c r="AQ30" s="116">
        <f t="shared" si="7"/>
        <v>110</v>
      </c>
      <c r="AR30" s="117">
        <f t="shared" si="11"/>
        <v>195</v>
      </c>
      <c r="AS30" s="123">
        <f t="shared" si="8"/>
        <v>1</v>
      </c>
      <c r="AT30" s="121"/>
      <c r="AU30" s="80"/>
    </row>
    <row r="31" spans="1:47" s="81" customFormat="1" ht="329.25" customHeight="1">
      <c r="A31" s="82">
        <v>4</v>
      </c>
      <c r="B31" s="70" t="s">
        <v>58</v>
      </c>
      <c r="C31" s="69" t="s">
        <v>131</v>
      </c>
      <c r="D31" s="69">
        <v>14</v>
      </c>
      <c r="E31" s="97" t="s">
        <v>177</v>
      </c>
      <c r="F31" s="85" t="s">
        <v>106</v>
      </c>
      <c r="G31" s="97" t="s">
        <v>178</v>
      </c>
      <c r="H31" s="97" t="s">
        <v>179</v>
      </c>
      <c r="I31" s="69" t="s">
        <v>135</v>
      </c>
      <c r="J31" s="98" t="s">
        <v>136</v>
      </c>
      <c r="K31" s="97" t="s">
        <v>171</v>
      </c>
      <c r="L31" s="69">
        <v>80</v>
      </c>
      <c r="M31" s="69">
        <v>84</v>
      </c>
      <c r="N31" s="69">
        <v>84</v>
      </c>
      <c r="O31" s="69">
        <v>84</v>
      </c>
      <c r="P31" s="99">
        <f t="shared" si="13"/>
        <v>332</v>
      </c>
      <c r="Q31" s="100" t="s">
        <v>83</v>
      </c>
      <c r="R31" s="105" t="s">
        <v>172</v>
      </c>
      <c r="S31" s="97" t="s">
        <v>173</v>
      </c>
      <c r="T31" s="97" t="s">
        <v>140</v>
      </c>
      <c r="U31" s="97" t="s">
        <v>140</v>
      </c>
      <c r="V31" s="103" t="s">
        <v>172</v>
      </c>
      <c r="W31" s="104">
        <f t="shared" si="9"/>
        <v>80</v>
      </c>
      <c r="X31" s="128">
        <v>96</v>
      </c>
      <c r="Y31" s="123">
        <f t="shared" si="10"/>
        <v>1</v>
      </c>
      <c r="Z31" s="121" t="s">
        <v>180</v>
      </c>
      <c r="AA31" s="121" t="s">
        <v>181</v>
      </c>
      <c r="AB31" s="104">
        <f t="shared" si="1"/>
        <v>84</v>
      </c>
      <c r="AC31" s="99">
        <v>111</v>
      </c>
      <c r="AD31" s="66">
        <f t="shared" si="2"/>
        <v>1.3214285714285714</v>
      </c>
      <c r="AE31" s="161" t="s">
        <v>182</v>
      </c>
      <c r="AF31" s="78" t="s">
        <v>181</v>
      </c>
      <c r="AG31" s="104">
        <f t="shared" si="3"/>
        <v>84</v>
      </c>
      <c r="AH31" s="99"/>
      <c r="AI31" s="66">
        <f t="shared" si="4"/>
        <v>0</v>
      </c>
      <c r="AJ31" s="69"/>
      <c r="AK31" s="92"/>
      <c r="AL31" s="104">
        <f t="shared" si="5"/>
        <v>84</v>
      </c>
      <c r="AM31" s="99"/>
      <c r="AN31" s="66">
        <f t="shared" si="6"/>
        <v>0</v>
      </c>
      <c r="AO31" s="69"/>
      <c r="AP31" s="92"/>
      <c r="AQ31" s="116">
        <f t="shared" si="7"/>
        <v>332</v>
      </c>
      <c r="AR31" s="117">
        <f t="shared" si="11"/>
        <v>207</v>
      </c>
      <c r="AS31" s="123">
        <f t="shared" si="8"/>
        <v>0.62349397590361444</v>
      </c>
      <c r="AT31" s="121"/>
      <c r="AU31" s="80"/>
    </row>
    <row r="32" spans="1:47" s="81" customFormat="1" ht="304.5" customHeight="1" thickBot="1">
      <c r="A32" s="82">
        <v>4</v>
      </c>
      <c r="B32" s="70" t="s">
        <v>58</v>
      </c>
      <c r="C32" s="69" t="s">
        <v>131</v>
      </c>
      <c r="D32" s="69">
        <v>15</v>
      </c>
      <c r="E32" s="97" t="s">
        <v>183</v>
      </c>
      <c r="F32" s="85" t="s">
        <v>106</v>
      </c>
      <c r="G32" s="97" t="s">
        <v>184</v>
      </c>
      <c r="H32" s="97" t="s">
        <v>185</v>
      </c>
      <c r="I32" s="69" t="s">
        <v>135</v>
      </c>
      <c r="J32" s="98" t="s">
        <v>136</v>
      </c>
      <c r="K32" s="97" t="s">
        <v>171</v>
      </c>
      <c r="L32" s="69">
        <v>8</v>
      </c>
      <c r="M32" s="69">
        <v>13</v>
      </c>
      <c r="N32" s="69">
        <v>13</v>
      </c>
      <c r="O32" s="69">
        <v>11</v>
      </c>
      <c r="P32" s="99">
        <f t="shared" si="13"/>
        <v>45</v>
      </c>
      <c r="Q32" s="106" t="s">
        <v>83</v>
      </c>
      <c r="R32" s="105" t="s">
        <v>172</v>
      </c>
      <c r="S32" s="97" t="s">
        <v>173</v>
      </c>
      <c r="T32" s="97" t="s">
        <v>140</v>
      </c>
      <c r="U32" s="97" t="s">
        <v>140</v>
      </c>
      <c r="V32" s="103" t="s">
        <v>172</v>
      </c>
      <c r="W32" s="104">
        <f t="shared" si="9"/>
        <v>8</v>
      </c>
      <c r="X32" s="128">
        <v>11</v>
      </c>
      <c r="Y32" s="123">
        <f t="shared" si="10"/>
        <v>1</v>
      </c>
      <c r="Z32" s="121" t="s">
        <v>186</v>
      </c>
      <c r="AA32" s="121" t="s">
        <v>187</v>
      </c>
      <c r="AB32" s="104">
        <f t="shared" si="1"/>
        <v>13</v>
      </c>
      <c r="AC32" s="99">
        <v>14</v>
      </c>
      <c r="AD32" s="66">
        <f t="shared" si="2"/>
        <v>1.0769230769230769</v>
      </c>
      <c r="AE32" s="164" t="s">
        <v>188</v>
      </c>
      <c r="AF32" s="78" t="s">
        <v>187</v>
      </c>
      <c r="AG32" s="104">
        <f t="shared" si="3"/>
        <v>13</v>
      </c>
      <c r="AH32" s="99"/>
      <c r="AI32" s="66">
        <f t="shared" si="4"/>
        <v>0</v>
      </c>
      <c r="AJ32" s="69"/>
      <c r="AK32" s="92"/>
      <c r="AL32" s="104">
        <f t="shared" si="5"/>
        <v>11</v>
      </c>
      <c r="AM32" s="99"/>
      <c r="AN32" s="66">
        <f t="shared" si="6"/>
        <v>0</v>
      </c>
      <c r="AO32" s="69"/>
      <c r="AP32" s="92"/>
      <c r="AQ32" s="116">
        <f t="shared" si="7"/>
        <v>45</v>
      </c>
      <c r="AR32" s="117">
        <f t="shared" si="11"/>
        <v>25</v>
      </c>
      <c r="AS32" s="123">
        <f t="shared" si="8"/>
        <v>0.55555555555555558</v>
      </c>
      <c r="AT32" s="121"/>
      <c r="AU32" s="80"/>
    </row>
    <row r="33" spans="1:49" s="31" customFormat="1" ht="15.75">
      <c r="A33" s="237" t="s">
        <v>189</v>
      </c>
      <c r="B33" s="238"/>
      <c r="C33" s="238"/>
      <c r="D33" s="238"/>
      <c r="E33" s="239"/>
      <c r="F33" s="55"/>
      <c r="G33" s="56"/>
      <c r="H33" s="56"/>
      <c r="I33" s="56"/>
      <c r="J33" s="56"/>
      <c r="K33" s="56"/>
      <c r="L33" s="56"/>
      <c r="M33" s="56"/>
      <c r="N33" s="56"/>
      <c r="O33" s="56"/>
      <c r="P33" s="56"/>
      <c r="Q33" s="56"/>
      <c r="R33" s="56"/>
      <c r="S33" s="56"/>
      <c r="T33" s="56"/>
      <c r="U33" s="56"/>
      <c r="V33" s="57"/>
      <c r="W33" s="240"/>
      <c r="X33" s="241"/>
      <c r="Y33" s="125">
        <f>AVERAGE(Y18:Y32)*80%</f>
        <v>0.64113377973411589</v>
      </c>
      <c r="Z33" s="242"/>
      <c r="AA33" s="243"/>
      <c r="AB33" s="244"/>
      <c r="AC33" s="241"/>
      <c r="AD33" s="118">
        <f>AVERAGE(AD18:AD32)</f>
        <v>1.225711969004126</v>
      </c>
      <c r="AE33" s="242"/>
      <c r="AF33" s="243"/>
      <c r="AG33" s="244"/>
      <c r="AH33" s="241"/>
      <c r="AI33" s="118">
        <f>AVERAGE(AI18:AI32)</f>
        <v>0</v>
      </c>
      <c r="AJ33" s="242"/>
      <c r="AK33" s="243"/>
      <c r="AL33" s="245"/>
      <c r="AM33" s="246"/>
      <c r="AN33" s="118">
        <f>AVERAGE(AN18:AN32)</f>
        <v>0</v>
      </c>
      <c r="AO33" s="242"/>
      <c r="AP33" s="243"/>
      <c r="AQ33" s="290"/>
      <c r="AR33" s="291"/>
      <c r="AS33" s="139">
        <f>AVERAGE(AS18:AS32)*80%</f>
        <v>0.40744418766734081</v>
      </c>
      <c r="AT33" s="145"/>
      <c r="AU33" s="30"/>
    </row>
    <row r="34" spans="1:49" s="42" customFormat="1" ht="409.6">
      <c r="A34" s="32">
        <v>7</v>
      </c>
      <c r="B34" s="33" t="s">
        <v>190</v>
      </c>
      <c r="C34" s="34" t="s">
        <v>191</v>
      </c>
      <c r="D34" s="32" t="s">
        <v>192</v>
      </c>
      <c r="E34" s="33" t="s">
        <v>193</v>
      </c>
      <c r="F34" s="33" t="s">
        <v>194</v>
      </c>
      <c r="G34" s="33" t="s">
        <v>195</v>
      </c>
      <c r="H34" s="33" t="s">
        <v>196</v>
      </c>
      <c r="I34" s="107" t="s">
        <v>197</v>
      </c>
      <c r="J34" s="33" t="s">
        <v>198</v>
      </c>
      <c r="K34" s="33" t="s">
        <v>199</v>
      </c>
      <c r="L34" s="35" t="s">
        <v>73</v>
      </c>
      <c r="M34" s="108">
        <v>0.8</v>
      </c>
      <c r="N34" s="35" t="s">
        <v>73</v>
      </c>
      <c r="O34" s="108">
        <v>0.8</v>
      </c>
      <c r="P34" s="109">
        <v>0.8</v>
      </c>
      <c r="Q34" s="36" t="s">
        <v>83</v>
      </c>
      <c r="R34" s="37" t="s">
        <v>200</v>
      </c>
      <c r="S34" s="33" t="s">
        <v>201</v>
      </c>
      <c r="T34" s="33" t="s">
        <v>202</v>
      </c>
      <c r="U34" s="38" t="s">
        <v>203</v>
      </c>
      <c r="V34" s="39" t="s">
        <v>204</v>
      </c>
      <c r="W34" s="40" t="str">
        <f>L34</f>
        <v>No programada</v>
      </c>
      <c r="X34" s="35" t="s">
        <v>74</v>
      </c>
      <c r="Y34" s="119" t="s">
        <v>74</v>
      </c>
      <c r="Z34" s="129" t="s">
        <v>205</v>
      </c>
      <c r="AA34" s="130" t="s">
        <v>73</v>
      </c>
      <c r="AB34" s="111">
        <f>M34</f>
        <v>0.8</v>
      </c>
      <c r="AC34" s="131">
        <v>1</v>
      </c>
      <c r="AD34" s="131">
        <f>IFERROR((AC34/AB34),0)</f>
        <v>1.25</v>
      </c>
      <c r="AE34" s="129" t="s">
        <v>206</v>
      </c>
      <c r="AF34" s="165" t="s">
        <v>204</v>
      </c>
      <c r="AG34" s="40" t="str">
        <f>N34</f>
        <v>No programada</v>
      </c>
      <c r="AH34" s="35"/>
      <c r="AI34" s="119">
        <v>0</v>
      </c>
      <c r="AJ34" s="35"/>
      <c r="AK34" s="41"/>
      <c r="AL34" s="111">
        <f>P34</f>
        <v>0.8</v>
      </c>
      <c r="AM34" s="35"/>
      <c r="AN34" s="119">
        <v>0</v>
      </c>
      <c r="AO34" s="35"/>
      <c r="AP34" s="143"/>
      <c r="AQ34" s="148">
        <f>P34</f>
        <v>0.8</v>
      </c>
      <c r="AR34" s="149">
        <v>0</v>
      </c>
      <c r="AS34" s="150">
        <f t="shared" si="8"/>
        <v>0</v>
      </c>
      <c r="AT34" s="151"/>
      <c r="AU34" s="144"/>
    </row>
    <row r="35" spans="1:49" s="47" customFormat="1" ht="117">
      <c r="A35" s="43">
        <v>7</v>
      </c>
      <c r="B35" s="44" t="s">
        <v>190</v>
      </c>
      <c r="C35" s="34" t="s">
        <v>191</v>
      </c>
      <c r="D35" s="43" t="s">
        <v>207</v>
      </c>
      <c r="E35" s="44" t="s">
        <v>208</v>
      </c>
      <c r="F35" s="44" t="s">
        <v>194</v>
      </c>
      <c r="G35" s="44" t="s">
        <v>209</v>
      </c>
      <c r="H35" s="44" t="s">
        <v>210</v>
      </c>
      <c r="I35" s="44" t="s">
        <v>211</v>
      </c>
      <c r="J35" s="44" t="s">
        <v>198</v>
      </c>
      <c r="K35" s="44" t="s">
        <v>212</v>
      </c>
      <c r="L35" s="133">
        <v>1</v>
      </c>
      <c r="M35" s="133">
        <v>1</v>
      </c>
      <c r="N35" s="133">
        <v>1</v>
      </c>
      <c r="O35" s="133">
        <v>1</v>
      </c>
      <c r="P35" s="134">
        <v>1</v>
      </c>
      <c r="Q35" s="45" t="s">
        <v>83</v>
      </c>
      <c r="R35" s="46" t="s">
        <v>213</v>
      </c>
      <c r="S35" s="44" t="s">
        <v>214</v>
      </c>
      <c r="T35" s="33" t="s">
        <v>202</v>
      </c>
      <c r="U35" s="38" t="s">
        <v>215</v>
      </c>
      <c r="V35" s="45" t="s">
        <v>216</v>
      </c>
      <c r="W35" s="135">
        <f t="shared" ref="W35:W39" si="14">L35</f>
        <v>1</v>
      </c>
      <c r="X35" s="136">
        <v>0.85709999999999997</v>
      </c>
      <c r="Y35" s="138">
        <f t="shared" si="10"/>
        <v>0.85709999999999997</v>
      </c>
      <c r="Z35" s="129" t="s">
        <v>217</v>
      </c>
      <c r="AA35" s="130" t="s">
        <v>218</v>
      </c>
      <c r="AB35" s="111">
        <f t="shared" ref="AB35:AB39" si="15">M35</f>
        <v>1</v>
      </c>
      <c r="AC35" s="131">
        <v>1</v>
      </c>
      <c r="AD35" s="131">
        <f>IFERROR((AC35/AB35),0)</f>
        <v>1</v>
      </c>
      <c r="AE35" s="129" t="s">
        <v>219</v>
      </c>
      <c r="AF35" s="41" t="s">
        <v>218</v>
      </c>
      <c r="AG35" s="137">
        <f t="shared" ref="AG35:AG39" si="16">N35</f>
        <v>1</v>
      </c>
      <c r="AH35" s="131">
        <v>0</v>
      </c>
      <c r="AI35" s="119">
        <v>0</v>
      </c>
      <c r="AJ35" s="35"/>
      <c r="AK35" s="41"/>
      <c r="AL35" s="111">
        <f t="shared" ref="AL35:AL39" si="17">P35</f>
        <v>1</v>
      </c>
      <c r="AM35" s="131">
        <v>0</v>
      </c>
      <c r="AN35" s="119">
        <v>0</v>
      </c>
      <c r="AO35" s="35"/>
      <c r="AP35" s="143"/>
      <c r="AQ35" s="152">
        <f t="shared" ref="AQ35:AQ39" si="18">P35</f>
        <v>1</v>
      </c>
      <c r="AR35" s="141">
        <f t="shared" ref="AR35" si="19">AVERAGE(X35,AC35,AH35,AM35)</f>
        <v>0.46427499999999999</v>
      </c>
      <c r="AS35" s="142">
        <f t="shared" si="8"/>
        <v>0.46427499999999999</v>
      </c>
      <c r="AT35" s="153"/>
      <c r="AU35" s="144"/>
    </row>
    <row r="36" spans="1:49" s="47" customFormat="1" ht="115.5" customHeight="1">
      <c r="A36" s="43">
        <v>7</v>
      </c>
      <c r="B36" s="44" t="s">
        <v>190</v>
      </c>
      <c r="C36" s="34" t="s">
        <v>220</v>
      </c>
      <c r="D36" s="43" t="s">
        <v>221</v>
      </c>
      <c r="E36" s="44" t="s">
        <v>222</v>
      </c>
      <c r="F36" s="44" t="s">
        <v>194</v>
      </c>
      <c r="G36" s="44" t="s">
        <v>223</v>
      </c>
      <c r="H36" s="44" t="s">
        <v>224</v>
      </c>
      <c r="I36" s="44" t="s">
        <v>211</v>
      </c>
      <c r="J36" s="44" t="s">
        <v>198</v>
      </c>
      <c r="K36" s="44" t="s">
        <v>225</v>
      </c>
      <c r="L36" s="35" t="s">
        <v>73</v>
      </c>
      <c r="M36" s="108">
        <v>1</v>
      </c>
      <c r="N36" s="108">
        <v>1</v>
      </c>
      <c r="O36" s="108">
        <v>1</v>
      </c>
      <c r="P36" s="109">
        <v>1</v>
      </c>
      <c r="Q36" s="110" t="s">
        <v>83</v>
      </c>
      <c r="R36" s="46" t="s">
        <v>226</v>
      </c>
      <c r="S36" s="44" t="s">
        <v>227</v>
      </c>
      <c r="T36" s="33" t="s">
        <v>202</v>
      </c>
      <c r="U36" s="38" t="s">
        <v>228</v>
      </c>
      <c r="V36" s="45" t="s">
        <v>229</v>
      </c>
      <c r="W36" s="40" t="str">
        <f t="shared" si="14"/>
        <v>No programada</v>
      </c>
      <c r="X36" s="35" t="s">
        <v>74</v>
      </c>
      <c r="Y36" s="119" t="s">
        <v>74</v>
      </c>
      <c r="Z36" s="129" t="s">
        <v>205</v>
      </c>
      <c r="AA36" s="130" t="s">
        <v>73</v>
      </c>
      <c r="AB36" s="111">
        <f t="shared" si="15"/>
        <v>1</v>
      </c>
      <c r="AC36" s="131">
        <v>1</v>
      </c>
      <c r="AD36" s="131">
        <f>IFERROR((AC36/AB36),0)</f>
        <v>1</v>
      </c>
      <c r="AE36" s="166" t="s">
        <v>230</v>
      </c>
      <c r="AF36" s="41"/>
      <c r="AG36" s="113">
        <f t="shared" si="16"/>
        <v>1</v>
      </c>
      <c r="AH36" s="35"/>
      <c r="AI36" s="119">
        <v>0</v>
      </c>
      <c r="AJ36" s="35"/>
      <c r="AK36" s="41"/>
      <c r="AL36" s="111">
        <f t="shared" si="17"/>
        <v>1</v>
      </c>
      <c r="AM36" s="35"/>
      <c r="AN36" s="119">
        <v>0</v>
      </c>
      <c r="AO36" s="35"/>
      <c r="AP36" s="143"/>
      <c r="AQ36" s="152">
        <f t="shared" si="18"/>
        <v>1</v>
      </c>
      <c r="AR36" s="140">
        <v>0</v>
      </c>
      <c r="AS36" s="141">
        <f t="shared" si="8"/>
        <v>0</v>
      </c>
      <c r="AT36" s="153"/>
      <c r="AU36" s="144"/>
    </row>
    <row r="37" spans="1:49" s="47" customFormat="1" ht="117">
      <c r="A37" s="43">
        <v>7</v>
      </c>
      <c r="B37" s="44" t="s">
        <v>190</v>
      </c>
      <c r="C37" s="34" t="s">
        <v>191</v>
      </c>
      <c r="D37" s="43" t="s">
        <v>231</v>
      </c>
      <c r="E37" s="44" t="s">
        <v>232</v>
      </c>
      <c r="F37" s="44" t="s">
        <v>194</v>
      </c>
      <c r="G37" s="44" t="s">
        <v>233</v>
      </c>
      <c r="H37" s="44" t="s">
        <v>234</v>
      </c>
      <c r="I37" s="44" t="s">
        <v>211</v>
      </c>
      <c r="J37" s="44" t="s">
        <v>198</v>
      </c>
      <c r="K37" s="44" t="s">
        <v>235</v>
      </c>
      <c r="L37" s="108">
        <v>1</v>
      </c>
      <c r="M37" s="35" t="s">
        <v>73</v>
      </c>
      <c r="N37" s="35" t="s">
        <v>73</v>
      </c>
      <c r="O37" s="108">
        <v>1</v>
      </c>
      <c r="P37" s="109">
        <v>1</v>
      </c>
      <c r="Q37" s="110" t="s">
        <v>83</v>
      </c>
      <c r="R37" s="46" t="s">
        <v>236</v>
      </c>
      <c r="S37" s="44" t="s">
        <v>237</v>
      </c>
      <c r="T37" s="33" t="s">
        <v>202</v>
      </c>
      <c r="U37" s="38" t="s">
        <v>215</v>
      </c>
      <c r="V37" s="45" t="s">
        <v>237</v>
      </c>
      <c r="W37" s="113">
        <f t="shared" si="14"/>
        <v>1</v>
      </c>
      <c r="X37" s="108">
        <v>1</v>
      </c>
      <c r="Y37" s="119">
        <f t="shared" si="10"/>
        <v>1</v>
      </c>
      <c r="Z37" s="129" t="s">
        <v>238</v>
      </c>
      <c r="AA37" s="130" t="s">
        <v>239</v>
      </c>
      <c r="AB37" s="111" t="str">
        <f t="shared" si="15"/>
        <v>No programada</v>
      </c>
      <c r="AC37" s="131">
        <v>0</v>
      </c>
      <c r="AD37" s="131">
        <f>IFERROR((AC37/AB37),0)</f>
        <v>0</v>
      </c>
      <c r="AE37" s="35" t="s">
        <v>240</v>
      </c>
      <c r="AF37" s="41" t="s">
        <v>239</v>
      </c>
      <c r="AG37" s="40" t="str">
        <f t="shared" si="16"/>
        <v>No programada</v>
      </c>
      <c r="AH37" s="35"/>
      <c r="AI37" s="119">
        <v>0</v>
      </c>
      <c r="AJ37" s="35"/>
      <c r="AK37" s="41"/>
      <c r="AL37" s="111">
        <f t="shared" si="17"/>
        <v>1</v>
      </c>
      <c r="AM37" s="35"/>
      <c r="AN37" s="119">
        <v>0</v>
      </c>
      <c r="AO37" s="35"/>
      <c r="AP37" s="143"/>
      <c r="AQ37" s="152">
        <f t="shared" si="18"/>
        <v>1</v>
      </c>
      <c r="AR37" s="140">
        <v>0.5</v>
      </c>
      <c r="AS37" s="141">
        <f t="shared" si="8"/>
        <v>0.5</v>
      </c>
      <c r="AT37" s="153"/>
      <c r="AU37" s="144"/>
    </row>
    <row r="38" spans="1:49" s="47" customFormat="1" ht="118.5" customHeight="1">
      <c r="A38" s="43">
        <v>5</v>
      </c>
      <c r="B38" s="44" t="s">
        <v>241</v>
      </c>
      <c r="C38" s="34" t="s">
        <v>242</v>
      </c>
      <c r="D38" s="43" t="s">
        <v>243</v>
      </c>
      <c r="E38" s="44" t="s">
        <v>244</v>
      </c>
      <c r="F38" s="44" t="s">
        <v>194</v>
      </c>
      <c r="G38" s="44" t="s">
        <v>245</v>
      </c>
      <c r="H38" s="44" t="s">
        <v>246</v>
      </c>
      <c r="I38" s="44" t="s">
        <v>211</v>
      </c>
      <c r="J38" s="44" t="s">
        <v>65</v>
      </c>
      <c r="K38" s="44" t="s">
        <v>245</v>
      </c>
      <c r="L38" s="108">
        <v>0.33</v>
      </c>
      <c r="M38" s="108">
        <v>0.67</v>
      </c>
      <c r="N38" s="108">
        <v>0.84</v>
      </c>
      <c r="O38" s="108">
        <v>1</v>
      </c>
      <c r="P38" s="109">
        <v>1</v>
      </c>
      <c r="Q38" s="110" t="s">
        <v>83</v>
      </c>
      <c r="R38" s="46" t="s">
        <v>247</v>
      </c>
      <c r="S38" s="44" t="s">
        <v>248</v>
      </c>
      <c r="T38" s="33" t="s">
        <v>202</v>
      </c>
      <c r="U38" s="38" t="s">
        <v>249</v>
      </c>
      <c r="V38" s="45" t="s">
        <v>250</v>
      </c>
      <c r="W38" s="112">
        <f t="shared" si="14"/>
        <v>0.33</v>
      </c>
      <c r="X38" s="131">
        <v>0.33</v>
      </c>
      <c r="Y38" s="119">
        <f t="shared" si="10"/>
        <v>1</v>
      </c>
      <c r="Z38" s="129" t="s">
        <v>251</v>
      </c>
      <c r="AA38" s="130" t="s">
        <v>252</v>
      </c>
      <c r="AB38" s="111">
        <f t="shared" si="15"/>
        <v>0.67</v>
      </c>
      <c r="AC38" s="131">
        <v>0.67</v>
      </c>
      <c r="AD38" s="131">
        <f>IFERROR((AC38/AB38),0)</f>
        <v>1</v>
      </c>
      <c r="AE38" s="35" t="s">
        <v>253</v>
      </c>
      <c r="AF38" s="41" t="s">
        <v>252</v>
      </c>
      <c r="AG38" s="113">
        <f t="shared" si="16"/>
        <v>0.84</v>
      </c>
      <c r="AH38" s="35"/>
      <c r="AI38" s="119">
        <v>0</v>
      </c>
      <c r="AJ38" s="35"/>
      <c r="AK38" s="41"/>
      <c r="AL38" s="111">
        <f t="shared" si="17"/>
        <v>1</v>
      </c>
      <c r="AM38" s="35"/>
      <c r="AN38" s="119">
        <v>0</v>
      </c>
      <c r="AO38" s="35"/>
      <c r="AP38" s="143"/>
      <c r="AQ38" s="152">
        <f t="shared" si="18"/>
        <v>1</v>
      </c>
      <c r="AR38" s="140">
        <v>0.33</v>
      </c>
      <c r="AS38" s="141">
        <f t="shared" si="8"/>
        <v>0.33</v>
      </c>
      <c r="AT38" s="153"/>
      <c r="AU38" s="144"/>
    </row>
    <row r="39" spans="1:49" ht="138.75" customHeight="1" thickBot="1">
      <c r="A39" s="43">
        <v>5</v>
      </c>
      <c r="B39" s="44" t="s">
        <v>241</v>
      </c>
      <c r="C39" s="34" t="s">
        <v>242</v>
      </c>
      <c r="D39" s="43" t="s">
        <v>254</v>
      </c>
      <c r="E39" s="44" t="s">
        <v>255</v>
      </c>
      <c r="F39" s="44" t="s">
        <v>194</v>
      </c>
      <c r="G39" s="44" t="s">
        <v>245</v>
      </c>
      <c r="H39" s="44" t="s">
        <v>256</v>
      </c>
      <c r="I39" s="44" t="s">
        <v>257</v>
      </c>
      <c r="J39" s="44" t="s">
        <v>65</v>
      </c>
      <c r="K39" s="44" t="s">
        <v>245</v>
      </c>
      <c r="L39" s="108">
        <v>0.2</v>
      </c>
      <c r="M39" s="108">
        <v>0.4</v>
      </c>
      <c r="N39" s="108">
        <v>0.6</v>
      </c>
      <c r="O39" s="108">
        <v>0.8</v>
      </c>
      <c r="P39" s="109">
        <v>0.8</v>
      </c>
      <c r="Q39" s="48" t="s">
        <v>83</v>
      </c>
      <c r="R39" s="46" t="s">
        <v>247</v>
      </c>
      <c r="S39" s="44" t="s">
        <v>250</v>
      </c>
      <c r="T39" s="33" t="s">
        <v>202</v>
      </c>
      <c r="U39" s="38" t="s">
        <v>249</v>
      </c>
      <c r="V39" s="45" t="s">
        <v>250</v>
      </c>
      <c r="W39" s="112">
        <f t="shared" si="14"/>
        <v>0.2</v>
      </c>
      <c r="X39" s="132">
        <f>(149/154)*20%</f>
        <v>0.19350649350649352</v>
      </c>
      <c r="Y39" s="138">
        <f t="shared" si="10"/>
        <v>0.96753246753246758</v>
      </c>
      <c r="Z39" s="129" t="s">
        <v>258</v>
      </c>
      <c r="AA39" s="130" t="s">
        <v>252</v>
      </c>
      <c r="AB39" s="111">
        <f t="shared" si="15"/>
        <v>0.4</v>
      </c>
      <c r="AC39" s="131">
        <v>0.86</v>
      </c>
      <c r="AD39" s="131">
        <f>IFERROR((AC39/AB39),0)</f>
        <v>2.15</v>
      </c>
      <c r="AE39" s="35" t="s">
        <v>259</v>
      </c>
      <c r="AF39" s="41" t="s">
        <v>252</v>
      </c>
      <c r="AG39" s="113">
        <f t="shared" si="16"/>
        <v>0.6</v>
      </c>
      <c r="AH39" s="35"/>
      <c r="AI39" s="119">
        <v>0</v>
      </c>
      <c r="AJ39" s="35"/>
      <c r="AK39" s="41"/>
      <c r="AL39" s="111">
        <f t="shared" si="17"/>
        <v>0.8</v>
      </c>
      <c r="AM39" s="35"/>
      <c r="AN39" s="119">
        <v>0</v>
      </c>
      <c r="AO39" s="35"/>
      <c r="AP39" s="143"/>
      <c r="AQ39" s="154">
        <f t="shared" si="18"/>
        <v>0.8</v>
      </c>
      <c r="AR39" s="155">
        <v>0.19350649350649352</v>
      </c>
      <c r="AS39" s="155">
        <f t="shared" si="8"/>
        <v>0.24188311688311689</v>
      </c>
      <c r="AT39" s="156"/>
      <c r="AU39" s="144"/>
    </row>
    <row r="40" spans="1:49" ht="16.5" thickBot="1">
      <c r="A40" s="279" t="s">
        <v>260</v>
      </c>
      <c r="B40" s="280"/>
      <c r="C40" s="280"/>
      <c r="D40" s="280"/>
      <c r="E40" s="281"/>
      <c r="F40" s="61"/>
      <c r="G40" s="62"/>
      <c r="H40" s="62"/>
      <c r="I40" s="62"/>
      <c r="J40" s="62"/>
      <c r="K40" s="62"/>
      <c r="L40" s="62"/>
      <c r="M40" s="62"/>
      <c r="N40" s="62"/>
      <c r="O40" s="62"/>
      <c r="P40" s="62"/>
      <c r="Q40" s="62"/>
      <c r="R40" s="62"/>
      <c r="S40" s="62"/>
      <c r="T40" s="62"/>
      <c r="U40" s="62"/>
      <c r="V40" s="63"/>
      <c r="W40" s="282"/>
      <c r="X40" s="283"/>
      <c r="Y40" s="126">
        <f>AVERAGE(Y34:Y39)*20%</f>
        <v>0.19123162337662339</v>
      </c>
      <c r="Z40" s="284"/>
      <c r="AA40" s="285"/>
      <c r="AB40" s="286"/>
      <c r="AC40" s="287"/>
      <c r="AD40" s="49">
        <f>AVERAGE(AD34:AD39)</f>
        <v>1.0666666666666667</v>
      </c>
      <c r="AE40" s="284"/>
      <c r="AF40" s="285"/>
      <c r="AG40" s="286"/>
      <c r="AH40" s="287"/>
      <c r="AI40" s="49">
        <f>AVERAGE(AI34:AI39)</f>
        <v>0</v>
      </c>
      <c r="AJ40" s="284"/>
      <c r="AK40" s="285"/>
      <c r="AL40" s="286"/>
      <c r="AM40" s="287"/>
      <c r="AN40" s="49">
        <f>AVERAGE(AN34:AN39)</f>
        <v>0</v>
      </c>
      <c r="AO40" s="284"/>
      <c r="AP40" s="285"/>
      <c r="AQ40" s="288"/>
      <c r="AR40" s="289"/>
      <c r="AS40" s="146">
        <f>AVERAGE(AS34:AS39)*20%</f>
        <v>5.120527056277057E-2</v>
      </c>
      <c r="AT40" s="147"/>
      <c r="AU40" s="50"/>
    </row>
    <row r="41" spans="1:49" ht="19.5" thickBot="1">
      <c r="A41" s="270" t="s">
        <v>261</v>
      </c>
      <c r="B41" s="271"/>
      <c r="C41" s="271"/>
      <c r="D41" s="271"/>
      <c r="E41" s="272"/>
      <c r="F41" s="58"/>
      <c r="G41" s="59"/>
      <c r="H41" s="59"/>
      <c r="I41" s="59"/>
      <c r="J41" s="59"/>
      <c r="K41" s="59"/>
      <c r="L41" s="59"/>
      <c r="M41" s="59"/>
      <c r="N41" s="59"/>
      <c r="O41" s="59"/>
      <c r="P41" s="59"/>
      <c r="Q41" s="59"/>
      <c r="R41" s="59"/>
      <c r="S41" s="59"/>
      <c r="T41" s="59"/>
      <c r="U41" s="59"/>
      <c r="V41" s="60"/>
      <c r="W41" s="273"/>
      <c r="X41" s="274"/>
      <c r="Y41" s="127">
        <f>Y33+Y40</f>
        <v>0.83236540311073925</v>
      </c>
      <c r="Z41" s="275"/>
      <c r="AA41" s="276"/>
      <c r="AB41" s="277"/>
      <c r="AC41" s="278"/>
      <c r="AD41" s="51">
        <f>+((AD33*80%)+(AD40*20%))</f>
        <v>1.1939029085366342</v>
      </c>
      <c r="AE41" s="275"/>
      <c r="AF41" s="276"/>
      <c r="AG41" s="277"/>
      <c r="AH41" s="278"/>
      <c r="AI41" s="51">
        <f>+((AI33*80%)+(AI40*20%))</f>
        <v>0</v>
      </c>
      <c r="AJ41" s="275"/>
      <c r="AK41" s="276"/>
      <c r="AL41" s="277"/>
      <c r="AM41" s="278"/>
      <c r="AN41" s="51">
        <f>+((AN33*80%)+(AN40*20%))</f>
        <v>0</v>
      </c>
      <c r="AO41" s="275"/>
      <c r="AP41" s="276"/>
      <c r="AQ41" s="277"/>
      <c r="AR41" s="278"/>
      <c r="AS41" s="127">
        <f>AS33+AS40</f>
        <v>0.45864945823011138</v>
      </c>
      <c r="AT41" s="120"/>
      <c r="AU41" s="52"/>
    </row>
    <row r="42" spans="1:49">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53"/>
      <c r="AE42" s="1"/>
      <c r="AF42" s="53"/>
      <c r="AG42" s="1"/>
      <c r="AH42" s="1"/>
      <c r="AI42" s="1"/>
      <c r="AJ42" s="1"/>
      <c r="AK42" s="1"/>
      <c r="AL42" s="1"/>
      <c r="AM42" s="1"/>
      <c r="AN42" s="1"/>
      <c r="AO42" s="1"/>
      <c r="AP42" s="1"/>
      <c r="AQ42" s="1"/>
      <c r="AR42" s="1"/>
      <c r="AS42" s="1"/>
      <c r="AT42" s="1"/>
      <c r="AU42" s="1"/>
      <c r="AV42" s="1"/>
      <c r="AW42" s="1"/>
    </row>
    <row r="43" spans="1:49">
      <c r="A43" s="1"/>
      <c r="B43" s="1"/>
      <c r="C43" s="1"/>
      <c r="D43" s="1"/>
      <c r="E43" s="54"/>
      <c r="F43" s="1"/>
      <c r="G43" s="1"/>
      <c r="H43" s="1"/>
      <c r="I43" s="1"/>
      <c r="J43" s="1"/>
      <c r="K43" s="1"/>
      <c r="L43" s="1"/>
      <c r="M43" s="1"/>
      <c r="N43" s="1"/>
      <c r="O43" s="1"/>
      <c r="P43" s="1"/>
      <c r="Q43" s="1"/>
      <c r="R43" s="1"/>
      <c r="S43" s="1"/>
      <c r="T43" s="1"/>
      <c r="U43" s="1"/>
      <c r="V43" s="1"/>
      <c r="W43" s="1"/>
      <c r="X43" s="1"/>
      <c r="Y43" s="1"/>
      <c r="Z43" s="1"/>
      <c r="AA43" s="1"/>
      <c r="AB43" s="1"/>
      <c r="AC43" s="1"/>
      <c r="AD43" s="1"/>
      <c r="AE43" s="1"/>
      <c r="AF43" s="53"/>
      <c r="AG43" s="1"/>
      <c r="AH43" s="1"/>
      <c r="AI43" s="1"/>
      <c r="AJ43" s="1"/>
      <c r="AK43" s="1"/>
      <c r="AL43" s="1"/>
      <c r="AM43" s="1"/>
      <c r="AN43" s="1"/>
      <c r="AO43" s="1"/>
      <c r="AP43" s="1"/>
      <c r="AQ43" s="1"/>
      <c r="AR43" s="1"/>
      <c r="AS43" s="1"/>
      <c r="AT43" s="1"/>
      <c r="AU43" s="1"/>
      <c r="AV43" s="1"/>
      <c r="AW43" s="1"/>
    </row>
  </sheetData>
  <mergeCells count="95">
    <mergeCell ref="G9:H9"/>
    <mergeCell ref="I9:M9"/>
    <mergeCell ref="I10:M10"/>
    <mergeCell ref="G10:H10"/>
    <mergeCell ref="AL41:AM41"/>
    <mergeCell ref="AG41:AH41"/>
    <mergeCell ref="AJ41:AK41"/>
    <mergeCell ref="AB15:AF16"/>
    <mergeCell ref="AG15:AK16"/>
    <mergeCell ref="AL15:AP16"/>
    <mergeCell ref="I11:M11"/>
    <mergeCell ref="I12:M12"/>
    <mergeCell ref="AO41:AP41"/>
    <mergeCell ref="AG40:AH40"/>
    <mergeCell ref="AJ40:AK40"/>
    <mergeCell ref="AQ41:AR41"/>
    <mergeCell ref="AL40:AM40"/>
    <mergeCell ref="AO40:AP40"/>
    <mergeCell ref="AQ40:AR40"/>
    <mergeCell ref="AO33:AP33"/>
    <mergeCell ref="AQ33:AR33"/>
    <mergeCell ref="A40:E40"/>
    <mergeCell ref="W40:X40"/>
    <mergeCell ref="Z40:AA40"/>
    <mergeCell ref="AB40:AC40"/>
    <mergeCell ref="AE40:AF40"/>
    <mergeCell ref="A41:E41"/>
    <mergeCell ref="W41:X41"/>
    <mergeCell ref="Z41:AA41"/>
    <mergeCell ref="AB41:AC41"/>
    <mergeCell ref="AE41:AF41"/>
    <mergeCell ref="AQ15:AT16"/>
    <mergeCell ref="A33:E33"/>
    <mergeCell ref="W33:X33"/>
    <mergeCell ref="Z33:AA33"/>
    <mergeCell ref="AB33:AC33"/>
    <mergeCell ref="AE33:AF33"/>
    <mergeCell ref="AG33:AH33"/>
    <mergeCell ref="AJ33:AK33"/>
    <mergeCell ref="AL33:AM33"/>
    <mergeCell ref="R14:V16"/>
    <mergeCell ref="W14:AA14"/>
    <mergeCell ref="AB14:AF14"/>
    <mergeCell ref="AG14:AK14"/>
    <mergeCell ref="AL14:AP14"/>
    <mergeCell ref="AQ14:AT14"/>
    <mergeCell ref="W15:AA16"/>
    <mergeCell ref="A14:B16"/>
    <mergeCell ref="C14:C17"/>
    <mergeCell ref="D14:F16"/>
    <mergeCell ref="G14:Q16"/>
    <mergeCell ref="AV1:AV2"/>
    <mergeCell ref="AK1:AK2"/>
    <mergeCell ref="AL1:AL2"/>
    <mergeCell ref="AM1:AM2"/>
    <mergeCell ref="AN1:AN2"/>
    <mergeCell ref="AO1:AO2"/>
    <mergeCell ref="AD1:AD2"/>
    <mergeCell ref="AE1:AE2"/>
    <mergeCell ref="AF1:AF2"/>
    <mergeCell ref="AG1:AG2"/>
    <mergeCell ref="AH1:AH2"/>
    <mergeCell ref="AI1:AI2"/>
    <mergeCell ref="AW1:AW2"/>
    <mergeCell ref="A2:M2"/>
    <mergeCell ref="A3:R3"/>
    <mergeCell ref="A4:R4"/>
    <mergeCell ref="A6:B12"/>
    <mergeCell ref="C6:E12"/>
    <mergeCell ref="F6:M6"/>
    <mergeCell ref="I7:M7"/>
    <mergeCell ref="I8:M8"/>
    <mergeCell ref="AP1:AP2"/>
    <mergeCell ref="AQ1:AQ2"/>
    <mergeCell ref="AR1:AR2"/>
    <mergeCell ref="AS1:AS2"/>
    <mergeCell ref="AT1:AT2"/>
    <mergeCell ref="AU1:AU2"/>
    <mergeCell ref="AJ1:AJ2"/>
    <mergeCell ref="G7:H7"/>
    <mergeCell ref="G8:H8"/>
    <mergeCell ref="G11:H11"/>
    <mergeCell ref="G12:H12"/>
    <mergeCell ref="AC1:AC2"/>
    <mergeCell ref="A1:M1"/>
    <mergeCell ref="N1:R2"/>
    <mergeCell ref="S1:S2"/>
    <mergeCell ref="T1:T2"/>
    <mergeCell ref="U1:U2"/>
    <mergeCell ref="V1:V2"/>
    <mergeCell ref="X1:X2"/>
    <mergeCell ref="Y1:Y2"/>
    <mergeCell ref="Z1:Z2"/>
    <mergeCell ref="AA1:AA2"/>
    <mergeCell ref="AB1:AB2"/>
  </mergeCells>
  <dataValidations count="1">
    <dataValidation allowBlank="1" showInputMessage="1" showErrorMessage="1" error="Escriba un texto " promptTitle="Cualquier contenido" sqref="F23 F26 F29:F32" xr:uid="{7601E978-735A-419A-989B-FE7BD4F6EA56}"/>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76DF3B08D03B34B91F992FA5829B101" ma:contentTypeVersion="13" ma:contentTypeDescription="Crear nuevo documento." ma:contentTypeScope="" ma:versionID="cc955f964cef0544bbbbbbae69fb9f1f">
  <xsd:schema xmlns:xsd="http://www.w3.org/2001/XMLSchema" xmlns:xs="http://www.w3.org/2001/XMLSchema" xmlns:p="http://schemas.microsoft.com/office/2006/metadata/properties" xmlns:ns3="918d46ae-bc80-4b93-8345-0c7a35c27299" xmlns:ns4="5074ac74-b766-45bb-bfb7-2b9c165faf29" targetNamespace="http://schemas.microsoft.com/office/2006/metadata/properties" ma:root="true" ma:fieldsID="52adc75e7b8f0af577385e638f7f2ee5" ns3:_="" ns4:_="">
    <xsd:import namespace="918d46ae-bc80-4b93-8345-0c7a35c27299"/>
    <xsd:import namespace="5074ac74-b766-45bb-bfb7-2b9c165faf29"/>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d46ae-bc80-4b93-8345-0c7a35c272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74ac74-b766-45bb-bfb7-2b9c165faf29"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description="" ma:internalName="SharedWithDetails" ma:readOnly="true">
      <xsd:simpleType>
        <xsd:restriction base="dms:Note">
          <xsd:maxLength value="255"/>
        </xsd:restriction>
      </xsd:simpleType>
    </xsd:element>
    <xsd:element name="SharingHintHash" ma:index="13" nillable="true" ma:displayName="Hash de la sugerencia para compartir"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77369E-AE28-4DD1-97BD-D1E092F04384}"/>
</file>

<file path=customXml/itemProps2.xml><?xml version="1.0" encoding="utf-8"?>
<ds:datastoreItem xmlns:ds="http://schemas.openxmlformats.org/officeDocument/2006/customXml" ds:itemID="{8201A0DD-42A1-4B91-BE5F-8433EFB5AED6}"/>
</file>

<file path=customXml/itemProps3.xml><?xml version="1.0" encoding="utf-8"?>
<ds:datastoreItem xmlns:ds="http://schemas.openxmlformats.org/officeDocument/2006/customXml" ds:itemID="{75348804-F9F2-4846-BA87-C2B128F46D3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Niño González</dc:creator>
  <cp:keywords/>
  <dc:description/>
  <cp:lastModifiedBy>Blanca Leidy Navarro Dominguez</cp:lastModifiedBy>
  <cp:revision/>
  <dcterms:created xsi:type="dcterms:W3CDTF">2021-12-02T18:50:00Z</dcterms:created>
  <dcterms:modified xsi:type="dcterms:W3CDTF">2022-07-21T22:20:17Z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0x010100376DF3B08D03B34B91F992FA5829B101</vt:lpwstr>
  </property>
</Properties>
</file>