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2/PLANES DE GESTION 2022/Alcaldias Locales/01_Usaquen/"/>
    </mc:Choice>
  </mc:AlternateContent>
  <xr:revisionPtr revIDLastSave="9" documentId="14_{FE545406-F714-4816-AEF7-0E78D2D69181}" xr6:coauthVersionLast="47" xr6:coauthVersionMax="47" xr10:uidLastSave="{C45992F1-D196-44C7-B836-149A3A0EC3E0}"/>
  <bookViews>
    <workbookView xWindow="-120" yWindow="-120" windowWidth="29040" windowHeight="15840" xr2:uid="{A2F85664-4A27-4D3D-88FC-9F8B3325025C}"/>
  </bookViews>
  <sheets>
    <sheet name="Hoja1" sheetId="1" r:id="rId1"/>
  </sheets>
  <definedNames>
    <definedName name="_xlnm._FilterDatabase" localSheetId="0" hidden="1">Hoja1!$A$22:$AW$46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44" i="1" l="1"/>
  <c r="AR31" i="1" l="1"/>
  <c r="AR41" i="1"/>
  <c r="AR39" i="1" l="1"/>
  <c r="AR34" i="1" l="1"/>
  <c r="AR33" i="1"/>
  <c r="AR32" i="1"/>
  <c r="AD35" i="1" l="1"/>
  <c r="AR40" i="1"/>
  <c r="X44" i="1" l="1"/>
  <c r="AR30" i="1" l="1"/>
  <c r="AR29" i="1"/>
  <c r="AR28" i="1"/>
  <c r="AQ44" i="1"/>
  <c r="AQ43" i="1"/>
  <c r="AQ42" i="1"/>
  <c r="AQ41" i="1"/>
  <c r="AQ40" i="1"/>
  <c r="AQ39" i="1"/>
  <c r="AL44" i="1"/>
  <c r="AN44" i="1" s="1"/>
  <c r="AL43" i="1"/>
  <c r="AN43" i="1" s="1"/>
  <c r="AL42" i="1"/>
  <c r="AN42" i="1" s="1"/>
  <c r="AL41" i="1"/>
  <c r="AN41" i="1" s="1"/>
  <c r="AL40" i="1"/>
  <c r="AN40" i="1" s="1"/>
  <c r="AL39" i="1"/>
  <c r="AN39" i="1" s="1"/>
  <c r="AN45" i="1" s="1"/>
  <c r="AG44" i="1"/>
  <c r="AI44" i="1" s="1"/>
  <c r="AI45" i="1" s="1"/>
  <c r="AG43" i="1"/>
  <c r="AI43" i="1" s="1"/>
  <c r="AG42" i="1"/>
  <c r="AG41" i="1"/>
  <c r="AI41" i="1" s="1"/>
  <c r="AG40" i="1"/>
  <c r="AI40" i="1" s="1"/>
  <c r="AG39" i="1"/>
  <c r="AB44" i="1"/>
  <c r="AD44" i="1" s="1"/>
  <c r="AB43" i="1"/>
  <c r="AD43" i="1" s="1"/>
  <c r="AB42" i="1"/>
  <c r="AB41" i="1"/>
  <c r="AD41" i="1" s="1"/>
  <c r="AB40" i="1"/>
  <c r="AD40" i="1" s="1"/>
  <c r="AB39" i="1"/>
  <c r="AD39" i="1" s="1"/>
  <c r="W44" i="1"/>
  <c r="Y44" i="1" s="1"/>
  <c r="W43" i="1"/>
  <c r="Y43" i="1" s="1"/>
  <c r="W42" i="1"/>
  <c r="Y42" i="1" s="1"/>
  <c r="W41" i="1"/>
  <c r="W40" i="1"/>
  <c r="Y40" i="1" s="1"/>
  <c r="W39" i="1"/>
  <c r="P37" i="1"/>
  <c r="AQ37" i="1" s="1"/>
  <c r="P36" i="1"/>
  <c r="AQ36" i="1" s="1"/>
  <c r="P35" i="1"/>
  <c r="AQ35" i="1" s="1"/>
  <c r="P34" i="1"/>
  <c r="AQ34" i="1" s="1"/>
  <c r="AS34" i="1" s="1"/>
  <c r="P33" i="1"/>
  <c r="AQ33" i="1" s="1"/>
  <c r="AS33" i="1" s="1"/>
  <c r="P32" i="1"/>
  <c r="AQ32" i="1" s="1"/>
  <c r="AS32" i="1" s="1"/>
  <c r="P31" i="1"/>
  <c r="AQ31" i="1" s="1"/>
  <c r="AS31" i="1" s="1"/>
  <c r="AR37" i="1"/>
  <c r="AS37" i="1" s="1"/>
  <c r="AL37" i="1"/>
  <c r="AN37" i="1" s="1"/>
  <c r="AG37" i="1"/>
  <c r="AI37" i="1" s="1"/>
  <c r="AB37" i="1"/>
  <c r="AD37" i="1" s="1"/>
  <c r="W37" i="1"/>
  <c r="Y37" i="1" s="1"/>
  <c r="AR36" i="1"/>
  <c r="AL36" i="1"/>
  <c r="AN36" i="1" s="1"/>
  <c r="AG36" i="1"/>
  <c r="AI36" i="1" s="1"/>
  <c r="AB36" i="1"/>
  <c r="AD36" i="1" s="1"/>
  <c r="W36" i="1"/>
  <c r="Y36" i="1" s="1"/>
  <c r="AR35" i="1"/>
  <c r="AL35" i="1"/>
  <c r="AN35" i="1" s="1"/>
  <c r="AG35" i="1"/>
  <c r="AI35" i="1" s="1"/>
  <c r="W35" i="1"/>
  <c r="Y35" i="1" s="1"/>
  <c r="AL34" i="1"/>
  <c r="AN34" i="1" s="1"/>
  <c r="AG34" i="1"/>
  <c r="AI34" i="1" s="1"/>
  <c r="AB34" i="1"/>
  <c r="AD34" i="1" s="1"/>
  <c r="W34" i="1"/>
  <c r="Y34" i="1" s="1"/>
  <c r="AL33" i="1"/>
  <c r="AN33" i="1" s="1"/>
  <c r="AG33" i="1"/>
  <c r="AI33" i="1" s="1"/>
  <c r="AB33" i="1"/>
  <c r="AD33" i="1" s="1"/>
  <c r="W33" i="1"/>
  <c r="Y33" i="1" s="1"/>
  <c r="AL32" i="1"/>
  <c r="AN32" i="1" s="1"/>
  <c r="AG32" i="1"/>
  <c r="AI32" i="1" s="1"/>
  <c r="AB32" i="1"/>
  <c r="AD32" i="1" s="1"/>
  <c r="W32" i="1"/>
  <c r="Y32" i="1" s="1"/>
  <c r="AL31" i="1"/>
  <c r="AN31" i="1" s="1"/>
  <c r="AG31" i="1"/>
  <c r="AI31" i="1" s="1"/>
  <c r="AB31" i="1"/>
  <c r="AD31" i="1" s="1"/>
  <c r="W31" i="1"/>
  <c r="Y31" i="1" s="1"/>
  <c r="AL30" i="1"/>
  <c r="AN30" i="1" s="1"/>
  <c r="AG30" i="1"/>
  <c r="AI30" i="1" s="1"/>
  <c r="AB30" i="1"/>
  <c r="AD30" i="1" s="1"/>
  <c r="W30" i="1"/>
  <c r="Y30" i="1" s="1"/>
  <c r="P30" i="1"/>
  <c r="AQ30" i="1" s="1"/>
  <c r="AL29" i="1"/>
  <c r="AN29" i="1" s="1"/>
  <c r="AG29" i="1"/>
  <c r="AI29" i="1" s="1"/>
  <c r="AB29" i="1"/>
  <c r="AD29" i="1" s="1"/>
  <c r="W29" i="1"/>
  <c r="Y29" i="1" s="1"/>
  <c r="P29" i="1"/>
  <c r="AQ29" i="1" s="1"/>
  <c r="AL28" i="1"/>
  <c r="AN28" i="1" s="1"/>
  <c r="AG28" i="1"/>
  <c r="AI28" i="1" s="1"/>
  <c r="AB28" i="1"/>
  <c r="AD28" i="1" s="1"/>
  <c r="W28" i="1"/>
  <c r="Y28" i="1" s="1"/>
  <c r="P28" i="1"/>
  <c r="AQ28" i="1" s="1"/>
  <c r="AL27" i="1"/>
  <c r="AN27" i="1" s="1"/>
  <c r="AG27" i="1"/>
  <c r="AI27" i="1" s="1"/>
  <c r="AB27" i="1"/>
  <c r="AD27" i="1" s="1"/>
  <c r="W27" i="1"/>
  <c r="Y27" i="1" s="1"/>
  <c r="P27" i="1"/>
  <c r="AQ27" i="1" s="1"/>
  <c r="AS27" i="1" s="1"/>
  <c r="AL26" i="1"/>
  <c r="AN26" i="1" s="1"/>
  <c r="AG26" i="1"/>
  <c r="AI26" i="1" s="1"/>
  <c r="AB26" i="1"/>
  <c r="AD26" i="1" s="1"/>
  <c r="W26" i="1"/>
  <c r="Y26" i="1" s="1"/>
  <c r="P26" i="1"/>
  <c r="AQ26" i="1" s="1"/>
  <c r="AS26" i="1" s="1"/>
  <c r="AL25" i="1"/>
  <c r="AN25" i="1" s="1"/>
  <c r="AG25" i="1"/>
  <c r="AI25" i="1" s="1"/>
  <c r="AB25" i="1"/>
  <c r="AD25" i="1" s="1"/>
  <c r="W25" i="1"/>
  <c r="Y25" i="1" s="1"/>
  <c r="P25" i="1"/>
  <c r="AQ25" i="1" s="1"/>
  <c r="AS25" i="1" s="1"/>
  <c r="AL24" i="1"/>
  <c r="AN24" i="1" s="1"/>
  <c r="AG24" i="1"/>
  <c r="AI24" i="1" s="1"/>
  <c r="AB24" i="1"/>
  <c r="AD24" i="1" s="1"/>
  <c r="W24" i="1"/>
  <c r="Y24" i="1" s="1"/>
  <c r="P24" i="1"/>
  <c r="AQ24" i="1" s="1"/>
  <c r="AS24" i="1" s="1"/>
  <c r="AL23" i="1"/>
  <c r="AN23" i="1" s="1"/>
  <c r="AG23" i="1"/>
  <c r="AI23" i="1" s="1"/>
  <c r="AB23" i="1"/>
  <c r="AD23" i="1" s="1"/>
  <c r="P23" i="1"/>
  <c r="AQ23" i="1" s="1"/>
  <c r="AS23" i="1" s="1"/>
  <c r="AN38" i="1" l="1"/>
  <c r="AN46" i="1" s="1"/>
  <c r="AS35" i="1"/>
  <c r="AI38" i="1"/>
  <c r="AI46" i="1" s="1"/>
  <c r="AD38" i="1"/>
  <c r="AD46" i="1" s="1"/>
  <c r="AS36" i="1"/>
  <c r="AD45" i="1"/>
  <c r="AS28" i="1"/>
  <c r="AS29" i="1"/>
  <c r="AS30" i="1"/>
  <c r="Y38" i="1"/>
  <c r="Y45" i="1"/>
  <c r="AS45" i="1"/>
  <c r="Y46" i="1" l="1"/>
  <c r="AS38" i="1"/>
  <c r="AS46" i="1" s="1"/>
</calcChain>
</file>

<file path=xl/sharedStrings.xml><?xml version="1.0" encoding="utf-8"?>
<sst xmlns="http://schemas.openxmlformats.org/spreadsheetml/2006/main" count="607" uniqueCount="327">
  <si>
    <t>FORMULACIÓN Y SEGUIMIENTO PLANES DE GESTIÓN NIVEL LOCAL
ALCALDÍA LOCAL DE USAQUEN</t>
  </si>
  <si>
    <t>Código Formato: PLE-PIN-F018
Versión: 5
Vigencia desde: 31 de enero de 2022
Caso HOLA: 222703</t>
  </si>
  <si>
    <t>VIGENCIA DE LA PLANEACIÓN 2022</t>
  </si>
  <si>
    <t>PROCESOS ASOCIADOS</t>
  </si>
  <si>
    <t>Gestión Pública Territorial Local
Gestión Corporativa Institucional
Inspección, Vigilancia y Control
Planeación Institucional
Comunicación Estratégica
Servicio a la Ciudadanía</t>
  </si>
  <si>
    <t>CONTROL DE CAMBIOS</t>
  </si>
  <si>
    <t>VERSIÓN</t>
  </si>
  <si>
    <t>FECHA</t>
  </si>
  <si>
    <t>DESCRIPCIÓN DE LA MODIFICACIÓN</t>
  </si>
  <si>
    <t>31 de enero de 2022</t>
  </si>
  <si>
    <r>
      <t xml:space="preserve">Publicación del plan de gestión aprobado. Caso HOLA: </t>
    </r>
    <r>
      <rPr>
        <b/>
        <sz val="11"/>
        <rFont val="Calibri Light"/>
        <family val="2"/>
      </rPr>
      <t>223404</t>
    </r>
  </si>
  <si>
    <t>11 de marzo de 2022</t>
  </si>
  <si>
    <t xml:space="preserve">Se corrige el responsable del reporte de las metas No. 13, 14 y 15. Se incluyen los procesos asociados a las metas transversales. </t>
  </si>
  <si>
    <t>31 de marzo de 2022</t>
  </si>
  <si>
    <t>Se anticipa la programación de la meta transversal No. 4 de capacitación en el sistema de gestión, pasando del II trimestre al I trimestre.</t>
  </si>
  <si>
    <t>28 de abril de 2022</t>
  </si>
  <si>
    <t>Para el primer trimestre de la vigencia 2022, el plan de gestión de la Alcaldía Local alcanzó un nivel de desempeño del 86,13% de acuerdo con lo programado, y del 28,49% acumulado para la vigencia.</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</si>
  <si>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</si>
  <si>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</si>
  <si>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</si>
  <si>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</si>
  <si>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</si>
  <si>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</si>
  <si>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</si>
  <si>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</si>
  <si>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</si>
  <si>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</si>
  <si>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</si>
  <si>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</si>
  <si>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</si>
  <si>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</si>
  <si>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</si>
  <si>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</si>
  <si>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</si>
  <si>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</si>
  <si>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</si>
  <si>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</si>
  <si>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</si>
  <si>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</si>
  <si>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</si>
  <si>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</si>
  <si>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</si>
  <si>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</si>
  <si>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</si>
  <si>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</si>
  <si>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</si>
  <si>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</si>
  <si>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</si>
  <si>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</si>
  <si>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</si>
  <si>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METODO DE VERIFICACIÓN PARA EL SEGUIMIENTO</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</si>
  <si>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</si>
  <si>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</si>
  <si>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</si>
  <si>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</si>
  <si>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</si>
  <si>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</si>
  <si>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</si>
  <si>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</si>
  <si>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</si>
  <si>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</si>
  <si>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r>
      <t xml:space="preserve">Aumentar </t>
    </r>
    <r>
      <rPr>
        <b/>
        <sz val="11"/>
        <rFont val="Calibri Light"/>
        <family val="2"/>
      </rPr>
      <t xml:space="preserve">20 </t>
    </r>
    <r>
      <rPr>
        <sz val="11"/>
        <rFont val="Calibri Light"/>
        <family val="2"/>
      </rPr>
      <t>puntos porcentuales el avance de las metas del Plan de Desarrollo Local acumuladas al 30 de septiembre de 2022, con respecto al avance a 31 de diciembre de 2021 (metas entregadas).</t>
    </r>
  </si>
  <si>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</si>
  <si>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</si>
  <si>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</si>
  <si>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 resultado de la Alcaldía Local al 31 de diciembre de 2021</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</si>
  <si>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</si>
  <si>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</si>
  <si>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</si>
  <si>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</si>
  <si>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</si>
  <si>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</si>
  <si>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</si>
  <si>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Matriz MUSI</t>
  </si>
  <si>
    <t>No programada</t>
  </si>
  <si>
    <t>No programda</t>
  </si>
  <si>
    <t>No programada para el I trimestre de 2022. 
En este periodo no se registran datos en razón a que la información oficial de avance en las metas del Plan de Desarrollo Local aún no es publicada por la SDP</t>
  </si>
  <si>
    <t>Reporte DGDL</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</si>
  <si>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</si>
  <si>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</si>
  <si>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</si>
  <si>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</si>
  <si>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</si>
  <si>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</si>
  <si>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</si>
  <si>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</si>
  <si>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La alcaldía local realizó el giro acumulado de $6.243.197.566 de los $10.687.140.662 del presupuesto comprometido constituido como obligaciones por pagar de la vigencia 2021. Se logró una ejecución del 58,42%.</t>
  </si>
  <si>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</si>
  <si>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t>Porcentaje de giros acumulados de obligaciones por pagar de la vigencia 2020 y anteriores</t>
  </si>
  <si>
    <t>(Giros acumulados/Presupuesto comprometido constituido como obligaciones por pagar de la vigencia 2020 y anteriores)*100</t>
  </si>
  <si>
    <t xml:space="preserve">La alcaldía local realizó el giro acumulado de $36.772.467 del presupuesto comprometido por $3.554.592.620 constituido como obligaciones por pagar de la vigencia 2020 y anteriores, lo que representa una ejecución de la meta del 1,03%. Dada la baja ejecución alcanzada, se recomienda emprender acciones para mejorar los resultados. </t>
  </si>
  <si>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</si>
  <si>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t>Porcentaje de compromiso del presupuesto de inversión directa de la vigencia 2021</t>
  </si>
  <si>
    <t>(Valor de RP de inversión directa de la vigencia  / Valor total del presupuesto de inversión directa de la Vigencia)*100</t>
  </si>
  <si>
    <t>Reporte de ejecución presupuestal BOGDATA</t>
  </si>
  <si>
    <t xml:space="preserve">La alcaldía local ha comprometido $19.025.702.988 de los $50.370.314.000 constituidos como presupuesto de inversión directa de la vigencia. Se logró la ejecución del 37,77%, lo que representa un cumplimiento al 100% de lo programado para el periodo. </t>
  </si>
  <si>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</si>
  <si>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t>Porcentaje de giros acumulados</t>
  </si>
  <si>
    <t>(Giros acumulados de inversión directa/Presupuesto disponible de inversión directa de la vigencia)*100</t>
  </si>
  <si>
    <t>La alcaldía local ha realizado del giro acumulado de $8.864.478.809 de los $50.370.314.000 constituidos como Presupuesto disponible de inversión directa de la vigencia, lo que representa una ejecución del 17,6%.</t>
  </si>
  <si>
    <r>
      <t xml:space="preserve">Registrar en el sistema SIPSE Local, el </t>
    </r>
    <r>
      <rPr>
        <b/>
        <sz val="11"/>
        <color theme="1"/>
        <rFont val="Calibri Light"/>
        <family val="2"/>
      </rPr>
      <t>100%</t>
    </r>
    <r>
      <rPr>
        <sz val="11"/>
        <color theme="1"/>
        <rFont val="Calibri Light"/>
        <family val="2"/>
      </rPr>
      <t xml:space="preserve"> de los contratos publicados en la plataforma SECOP I y II de la vigencia. </t>
    </r>
  </si>
  <si>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</si>
  <si>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</si>
  <si>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</si>
  <si>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</si>
  <si>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</si>
  <si>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</si>
  <si>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</si>
  <si>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t xml:space="preserve">La alcaldía local ha registrado 273 contratos en SIPSE Local, de los 275 contratos publicados en la plataforma SECOP I y II, lo que representa una ejecución de la meta del 99,27% para el periodo. Según el reporte de la DGDL, se presentó un error de digitación en el número de contrato y no permite avanzar en las demás estaciones de trabajo del sistema </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</si>
  <si>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</si>
  <si>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</si>
  <si>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</si>
  <si>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</si>
  <si>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</si>
  <si>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t>La alcaldía local tiene  272 contratos registrados en SIPSE Local en estado ejecución, de los 273 contratos registrados en SECOP en estado En ejecución o Firmado, lo que representa un nivel de ejecución del 99,63%. Según el reporte de la DGDL, se presentó un error de digitación en el número de contrato y no permite avanzar en las demás estaciones de trabajo del sistema</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</si>
  <si>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</si>
  <si>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</si>
  <si>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</si>
  <si>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</si>
  <si>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</si>
  <si>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De acuerdo con la instrucción de SIPSE nivel central, se realiza el siguiente cálculo
(%calificación meta 6+ %calificación meta 7+%iniciativas cargadas)/3
((99,27%)+(99,63%)+((34/40)*100%))/3</t>
  </si>
  <si>
    <t>N/A
Sin soportes AL</t>
  </si>
  <si>
    <t>Inspección, Vigilancia y Control</t>
  </si>
  <si>
    <r>
      <t xml:space="preserve">Realizar </t>
    </r>
    <r>
      <rPr>
        <b/>
        <sz val="11"/>
        <color theme="1"/>
        <rFont val="Calibri Light"/>
        <family val="2"/>
        <scheme val="major"/>
      </rPr>
      <t>10.800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</si>
  <si>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</si>
  <si>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</si>
  <si>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</si>
  <si>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</si>
  <si>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</si>
  <si>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</si>
  <si>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</si>
  <si>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</si>
  <si>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Dirección para la Gestión Policiva</t>
  </si>
  <si>
    <t>Reporte de seguimiento del Aplicativo ARCO</t>
  </si>
  <si>
    <t>Reporte DGP</t>
  </si>
  <si>
    <r>
      <t xml:space="preserve">Proferir </t>
    </r>
    <r>
      <rPr>
        <b/>
        <sz val="11"/>
        <color theme="1"/>
        <rFont val="Calibri Light"/>
        <family val="2"/>
        <scheme val="major"/>
      </rPr>
      <t>5.400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</si>
  <si>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t>Fallos de fondo en primera instancia proferidos</t>
  </si>
  <si>
    <t>Número de Fallos de fondo en primera instancia proferidos</t>
  </si>
  <si>
    <t>Fallos de fondo</t>
  </si>
  <si>
    <t>Reporte de seguimiento de fallos de fondo de actuaciones de policía</t>
  </si>
  <si>
    <r>
      <t xml:space="preserve">Terminar (archivar) </t>
    </r>
    <r>
      <rPr>
        <b/>
        <sz val="11"/>
        <color theme="1"/>
        <rFont val="Calibri Light"/>
        <family val="2"/>
        <scheme val="major"/>
      </rPr>
      <t xml:space="preserve">600 </t>
    </r>
    <r>
      <rPr>
        <sz val="11"/>
        <color indexed="8"/>
        <rFont val="Calibri Light"/>
        <family val="2"/>
      </rPr>
      <t>actuaciones administrativas activas</t>
    </r>
  </si>
  <si>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</si>
  <si>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</si>
  <si>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</si>
  <si>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</si>
  <si>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</si>
  <si>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</si>
  <si>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La alcaldía local terminó 161 actuaciones administrativas activas</t>
  </si>
  <si>
    <r>
      <t xml:space="preserve">Terminar </t>
    </r>
    <r>
      <rPr>
        <b/>
        <sz val="11"/>
        <color theme="1"/>
        <rFont val="Calibri Light"/>
        <family val="2"/>
        <scheme val="major"/>
      </rPr>
      <t xml:space="preserve">800 </t>
    </r>
    <r>
      <rPr>
        <sz val="11"/>
        <color indexed="8"/>
        <rFont val="Calibri Light"/>
        <family val="2"/>
      </rPr>
      <t>actuaciones administrativas en primera instancia</t>
    </r>
  </si>
  <si>
    <t>Actuaciones Administrativas terminadas hasta la primera instancia</t>
  </si>
  <si>
    <t>Número de Actuaciones Administrativas terminadas hasta la primera instancia</t>
  </si>
  <si>
    <t>Actuaciones administrativas terminadas por vía gubernativa</t>
  </si>
  <si>
    <t>La alcaldía local terminó 213 actuaciones administrativas activas</t>
  </si>
  <si>
    <r>
      <t xml:space="preserve">Realizar </t>
    </r>
    <r>
      <rPr>
        <b/>
        <sz val="11"/>
        <color theme="1"/>
        <rFont val="Calibri Light"/>
        <family val="1"/>
        <scheme val="major"/>
      </rPr>
      <t xml:space="preserve">91 </t>
    </r>
    <r>
      <rPr>
        <sz val="11"/>
        <color indexed="8"/>
        <rFont val="Calibri Light"/>
        <family val="2"/>
      </rPr>
      <t>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</si>
  <si>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</si>
  <si>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</si>
  <si>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</si>
  <si>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</si>
  <si>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</si>
  <si>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realizaron 72 operativos de inspección, vigilancia y control en materia de integridad del espacio público</t>
  </si>
  <si>
    <t>Actas operativos</t>
  </si>
  <si>
    <r>
      <t xml:space="preserve">Realizar </t>
    </r>
    <r>
      <rPr>
        <b/>
        <sz val="11"/>
        <color theme="1"/>
        <rFont val="Calibri Light"/>
        <family val="2"/>
        <scheme val="major"/>
      </rPr>
      <t xml:space="preserve">166 </t>
    </r>
    <r>
      <rPr>
        <sz val="11"/>
        <color indexed="8"/>
        <rFont val="Calibri Light"/>
        <family val="2"/>
      </rPr>
      <t xml:space="preserve">operativos de inspección, vigilancia y control en materia de actividad económica </t>
    </r>
  </si>
  <si>
    <t>Acciones de control u operativos en materia actividad económica realizadas</t>
  </si>
  <si>
    <t>Número de Acciones de control u operativos en materia actividad económica realizadas</t>
  </si>
  <si>
    <t xml:space="preserve">Se realizaron 49 operativos de inspección, vigilancia y control en materia de actividad económica </t>
  </si>
  <si>
    <r>
      <t xml:space="preserve">Realizar </t>
    </r>
    <r>
      <rPr>
        <b/>
        <sz val="11"/>
        <color theme="1"/>
        <rFont val="Calibri Light"/>
        <family val="1"/>
        <scheme val="major"/>
      </rPr>
      <t>45</t>
    </r>
    <r>
      <rPr>
        <b/>
        <sz val="11"/>
        <color indexed="8"/>
        <rFont val="Calibri Light"/>
        <family val="2"/>
      </rPr>
      <t xml:space="preserve"> </t>
    </r>
    <r>
      <rPr>
        <sz val="11"/>
        <color indexed="8"/>
        <rFont val="Calibri Light"/>
        <family val="2"/>
      </rPr>
      <t>operativos de inspección, vigilancia y control para dar cumplimiento a los fallos de cerros orientales.</t>
    </r>
  </si>
  <si>
    <t>Acciones de control u operativos en materia de obras y urbanismo realizadas</t>
  </si>
  <si>
    <t>Número de Acciones de control u operativos para el cumplimiento de los fallos de cerros orientales realizadas</t>
  </si>
  <si>
    <t>Se realizaron 14 operativos de inspección, vigilancia y control para dar cumplimiento a los fallos de cerros orientales.</t>
  </si>
  <si>
    <t>TOTAL METAS PROCESOS ALCALDÍA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</si>
  <si>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</si>
  <si>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</si>
  <si>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</si>
  <si>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</si>
  <si>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</si>
  <si>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</si>
  <si>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</si>
  <si>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</si>
  <si>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</si>
  <si>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</si>
  <si>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</si>
  <si>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</si>
  <si>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</si>
  <si>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</si>
  <si>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</si>
  <si>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 xml:space="preserve">No programada para el I trimestre de 2022. </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</si>
  <si>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</si>
  <si>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</si>
  <si>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</si>
  <si>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</si>
  <si>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</si>
  <si>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</si>
  <si>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</si>
  <si>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</si>
  <si>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</si>
  <si>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</si>
  <si>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 xml:space="preserve">La alcaldía local cuenta con 7 acciones de mejora vencidas de las 23 acciones de mejora abiertas, lo que representa una ejecución de la meta del 69,57%. </t>
  </si>
  <si>
    <t>Reporte MIMEC</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</si>
  <si>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</si>
  <si>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</si>
  <si>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</si>
  <si>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</si>
  <si>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</si>
  <si>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</si>
  <si>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</si>
  <si>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</si>
  <si>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</si>
  <si>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</si>
  <si>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</si>
  <si>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</si>
  <si>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</si>
  <si>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</si>
  <si>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</si>
  <si>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</si>
  <si>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</si>
  <si>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 xml:space="preserve">La Alcaldía Local participó en la capacitación dada a los promotores de mejora, en que se trataron temas como planeación estratégica, control de documentos, riesgos, planes de mejora y otros mecanismos de planeación y control de la gestión. </t>
  </si>
  <si>
    <t>Presentación realizada y listado de asistencia TEAMS</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</si>
  <si>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</si>
  <si>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</si>
  <si>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</si>
  <si>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</si>
  <si>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</si>
  <si>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</si>
  <si>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</si>
  <si>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</si>
  <si>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</si>
  <si>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</si>
  <si>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La alcaldía local atendió los 9 requerimientos ciudadanos recibidos de vigencias anteriores</t>
  </si>
  <si>
    <t>Reporte Subsecretaría de Gestión Institucional</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</si>
  <si>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</si>
  <si>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</si>
  <si>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</si>
  <si>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</si>
  <si>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La alcaldía local atendió 146 de los 148 requerimientos ciudadanos recibidos de la vigencia 2022</t>
  </si>
  <si>
    <t>TOTAL METAS TRANSVERSALES (20%)</t>
  </si>
  <si>
    <t>TOTAL PLAN DE GESTIÓN (100%)</t>
  </si>
  <si>
    <t>29 de julio de 2022</t>
  </si>
  <si>
    <t>La alcaldía local presenta un avance de metas PDL acumulado del  51,8% y un avance acumulado de metas entregadas a 31/12/2021 del 41,8% lo que representa una ejecución de la meta plan de gestión del 10% para el periodo. Se realizó mesa de seguimiento con la alcaldía de Usaquen ya que cuentan con un porcentaje de avance superior a lo programado, para lo cual es prudente realizar reunión con el profesional de planeacion para reprogramación. Para el segundo trimestre, se registran los datos con corte a 31 de marzo, conforme se estableció en la definición del indicador.</t>
  </si>
  <si>
    <t xml:space="preserve">La alcaldía local efectuó giros acumulados por valor de 8.114.892.024 del presupuesto comprometido constituido como obligaciones por pagar de la vigencia 2021, lo que representa una ejecución del 76,20% para el periodo. </t>
  </si>
  <si>
    <t xml:space="preserve">La alcaldía local efectuó giros acumulados por valor de 1.469.541.902 del presupuesto comprometido constituido como obligaciones por pagar de la vigencia 2020 y anteriores, lo que representa una ejecución del 49,96% para el periodo. </t>
  </si>
  <si>
    <t>Para el periodo, se efectuaron compromisos por valor de 33.571.059.841, lo que representa una ejecución del 62,81% del presupuesto de inversión directa de la vigencia 2022.</t>
  </si>
  <si>
    <t>Para el periodo se han realizado giros acumulados por $13.588.554.529 del presupuesto total  disponible de inversión directa de la vigencia, lo que representa una ejecución del 25,42%.</t>
  </si>
  <si>
    <t>La alcaldía local realizó el registro de 290 contratos en SIPSE. De acuerdo con el número de contratos publicados en la plataforma SECOP I y II de la vigencia, esto representa una ejecución para el periodo del 97,97%. Falta cargue de contratos de arrendamiento, existe 2 suscritos y legalizados.</t>
  </si>
  <si>
    <t>La alcaldía local realizó el registro en SIPSE de 290 contratos registrados en SECOP en estado En ejecucion o Firmado, lo que representa una ejecución para el periodo del 97,97%. Falta cargue de contratos de arrendamiento, existe 2 suscritos y legalizados.</t>
  </si>
  <si>
    <t>La alcaldía local profirió 1751 fallos en primera instancia sobre actuaciones de policía</t>
  </si>
  <si>
    <t>La alcaldía local terminó (archivó) 89 actuaciones administrativas activas</t>
  </si>
  <si>
    <t>La alcaldía local terminó (archivó) 222 actuaciones administrativas en primera instancia</t>
  </si>
  <si>
    <t>La calificación se otorga teniendo en cuenta los siguientes parámetros:  
*Inspección ambiental ( ponderación 60%): La Alcaldía obtiene calificación de  89% . 
*Indicadores agua, energía ( ponderación 20%): Información reportada a junio 2022.
* Reporte consumo de papel ( ponderación 10%):  Información reportada a mayo 2022
*Reporte ciclistas ( ponderación 10%): información reportada con corte a junio 2022</t>
  </si>
  <si>
    <t>Reporte de gestión ambiental</t>
  </si>
  <si>
    <t xml:space="preserve">La alcaldía local cuenta con 9 acciones de mejora vencidas de las 23 acciones de mejora abiertas, lo que representa una ejecución de la meta del 61%. </t>
  </si>
  <si>
    <t>Mediante memorando 20221400222393 del 15/07/2022, la Oficina Asesora de Comunicaciones de la SDG reporta el estado de avance en la publicación de información en la página web de la alcaldía local, en el que presenta el link con el reporte detallado sobre estado de cumplimiento por parte de la alcaldía local</t>
  </si>
  <si>
    <t>http://www.usaquen.gov.co/tabla_archivos/107-registros-publicaciones</t>
  </si>
  <si>
    <t>No programada para el II trimestre de 2022</t>
  </si>
  <si>
    <t>La alcaldía local efectuó la respuesta al 100% de los requerimientos instaurados a 31 de diciembre de 2021</t>
  </si>
  <si>
    <t>Reporte de respuestas a la ciudadania SAC</t>
  </si>
  <si>
    <t>Mediante memorando No. 20224600216483 del 11/07/2022, la Subsecretaría de Gestión Institucional presentó el avance en las respuestas efectuadas por la alcaldía local con corte a 30 de junio de 2022.</t>
  </si>
  <si>
    <t xml:space="preserve">Se realizaron  55 operativos de inspección, vigilancia y control en materia de actividad económica </t>
  </si>
  <si>
    <t>Se realizaron 13 operativos de inspección, vigilancia y control para dar cumplimiento a los fallos de cerros orientales.</t>
  </si>
  <si>
    <t xml:space="preserve">Se realizaron 19  operativos de inspección, vigilancia y control en materia de integridad del espacio público. 
Nota:  Se ajusta la programación del trimestre, todavez que la meta presentó sobre ejecución en el trimestre anterior y se cumplió la meta de la vigencia. </t>
  </si>
  <si>
    <t>SIPSE</t>
  </si>
  <si>
    <t>De acuerdo con la instrucción de Nivel Central, se promedia el porcentaje de la meta 6, meta 7 y % de proyectos conciliados en SIPSE.</t>
  </si>
  <si>
    <t>Para el segundo trimestre de la vigencia 2022, el plan de gestión de la Alcaldía Local alcanzó un nivel de desempeño del 94,2% de acuerdo con lo programado, y del 61,29% acumulado para la vigencia. De acuerdo con la comunicación de la Dirección de Gestión Policiva, se ajusta la ejecución de las metas 9 y 10 correspondiente al I trimestre de 2022, como resultado del proceso de revisión, depuración y actualización del aplicativo ARCO.</t>
  </si>
  <si>
    <t>La alcaldía local profirió 1043 fallos de fondo en primera instancia sobre las actuaciones de policía que se encuentran a cargo de las inspecciones de policía</t>
  </si>
  <si>
    <t xml:space="preserve">La alcaldía local cuenta con 8 acciones de mejora vencidas de las 23 acciones de mejora abiertas, lo que representa una ejecución de la meta del 65,22%. </t>
  </si>
  <si>
    <t>La alcaldía local realizó 10.220 impulsos procesales en el periodo</t>
  </si>
  <si>
    <t>La alcaldía local profirió 1.112 fallos en primera instancia sobre actuaciones de policía</t>
  </si>
  <si>
    <t>La alcaldía local terminó (archivó) 175 actuaciones administrativas activas</t>
  </si>
  <si>
    <t>La alcaldía local terminó (archivó) 234 actuaciones administrativas en primera instancia</t>
  </si>
  <si>
    <t>La alcaldía local realizó 5712 impulsos procesales sobre las actuaciones de policía que se encuentran a cargo de las inspecciones de policía</t>
  </si>
  <si>
    <t>La alcaldía local realizó 6355 impulsos procesales en el periodo</t>
  </si>
  <si>
    <t xml:space="preserve">La alcaldía local presenta un avance de metas PDL acumulado del  59,5% con corte al 30 de junio de 2022, que frente al avance de metas entregadas a 31/12/2021 del 41,8%, lo que representa una ejecución de la meta plan de gestión del 17,7% para el periodo. </t>
  </si>
  <si>
    <t xml:space="preserve">La alcaldía local efectuó giros acumulados por valor de $9.847.138.674 del presupuesto comprometido constituido como obligaciones por pagar de la vigencia 2021, lo que representa una ejecución del 92,83% para el periodo. </t>
  </si>
  <si>
    <t xml:space="preserve">La alcaldía local efectuó giros acumulados por valor de $2.337.891.959 del presupuesto comprometido constituido como obligaciones por pagar de la vigencia 2020 y anteriores, lo que representa una ejecución del 79,83% para el periodo. </t>
  </si>
  <si>
    <t>Para el periodo, se efectuaron compromisos por valor de $50.599.523.271, lo que representa una ejecución del 93,3% del presupuesto de inversión directa de la vigencia 2022.</t>
  </si>
  <si>
    <t>Para el periodo se han realizado giros acumulados por $29.477.231.597 del presupuesto total  disponible de inversión directa de la vigencia, lo que representa una ejecución del 54,35%.</t>
  </si>
  <si>
    <t xml:space="preserve">La alcaldía local realizó el registro de 459 contratos en SIPSE. De acuerdo con el número de contratos publicados en la plataforma SECOP I y II de la vigencia, esto representa una ejecución de la meta para el periodo del 99,78%. No esta cargado el contrato 332 </t>
  </si>
  <si>
    <t>La alcaldía local realizó el registro en SIPSE de 457 contratos registrados en SECOP en estado En ejecucion o Firmado, lo que representa una ejecución de la meta para el periodo del 99,35%.  Los contratos 59 y 122 aún estan en estado suscrito y legalizado y no esta cargado el contrato 332</t>
  </si>
  <si>
    <t>De acuerdo con la instrucciòn de Nivel Central, se promedia el porcentaje de la meta 6, Meta 7 y % de proyectos conciliados en SIPSE)</t>
  </si>
  <si>
    <t>APLICATIVO SIPSE</t>
  </si>
  <si>
    <t xml:space="preserve">Se realizaron 24  operativos de inspección, vigilancia y control en materia de integridad del espacio público. 
Nota:  Se ajusta la programación del trimestre, toda vez que la meta presentó sobre ejecución en el trimestre anterior y se cumplió la meta de la vigencia. </t>
  </si>
  <si>
    <t>Se realizaron 45 operativos de inspección, vigilancia y cotrol en materia de actividad económica</t>
  </si>
  <si>
    <t>Se realizaron 19 operativos de inspección vigilancia y control para dar cumplimiento a los fallos de cerros orientales NOTA: la sobre ejecución se da a partir de los operativos desarrollados en el polígono 069 A Santa Cecilia parte alta, a raíz de la  emergencia  provocada por un incendio en el sector.</t>
  </si>
  <si>
    <t xml:space="preserve">La alcaldía local cuenta con 8 acciones de mejora vencidas de las 23 acciones de mejora abiertas, lo que representa una ejecución acumulada de la meta del 48,95%. </t>
  </si>
  <si>
    <t>Mediante memorando 20221400336623 del 19/10/2022, la Oficina Asesora de Comunicaciones de la SDG reporta el estado de avance en la publicación de información en la página web de la alcaldía local, en el que presenta el link con el reporte detallado sobre estado de cumplimiento por parte de la alcaldía local</t>
  </si>
  <si>
    <t>Reporte OAC
http://www.usaquen.gov.co/tabla_archivos/107-registros-publicaciones</t>
  </si>
  <si>
    <t>Meta cumplida. La alcaldía local efectuó la respuesta al 100% de los requerimientos instaurados a 31 de diciembre de 2021</t>
  </si>
  <si>
    <t>Mediante comunicación del 13/10/2022, la Subsecretaría de Gestión Institucional presentó el avance en las respuestas efectuadas por la alcaldía local con corte a 30 de septiembre de 2022.</t>
  </si>
  <si>
    <t>Para el tercer trimestre de la vigencia 2022, el plan de gestión de la Alcaldía Local alcanzó un nivel de desempeño del 95,88% de acuerdo con lo programado, y del 82,12% acumulado para la vigencia. De acuerdo con el memorando 20222200324063 de fecha 06/10/2022 de la Dirección de Gestión Policiva, se ajusta la ejecución de la meta de impulsos procesales correspondiente al I y II trimestre de 2022.</t>
  </si>
  <si>
    <t>27 de octubre de 2022</t>
  </si>
  <si>
    <t>Circular 038 2022, se adjunta reportes  trimestrales 1, 2 y 3 de 2022.</t>
  </si>
  <si>
    <t xml:space="preserve">Reporte de seguimiento y ejecucion de contratos plataforma SIPSE </t>
  </si>
  <si>
    <t>La alcaldía local profirió 1.989 fallos de fondo en primera instancia sobre las actuaciones de policía que se encuentran a cargo de las inspecciones de policía</t>
  </si>
  <si>
    <t>La alcaldía local terminó 182 actuaciones administrativas activas para el IV trimestre</t>
  </si>
  <si>
    <t>La alcaldía local terminó 160 actuaciones administrativas activas para el IV trimestre</t>
  </si>
  <si>
    <t>Se realizaron 46 operativos de inspección, vigilancia y cotrol en materia de actividad económica</t>
  </si>
  <si>
    <t xml:space="preserve">Se realizaron 13 operativos de inspección vigilancia y control para dar cumplimiento a los fallos de cerros orientales </t>
  </si>
  <si>
    <t>La alcaldía local presenta un avance de metas PDL acumulado del  63,3% con corte al 30 de septiembre de 2022, que frente al avance de metas entregadas a 31/12/2021 del 41,8%, lo que representa una ejecución de la meta plan de gestión del 21,5% para el periodo. 
Según circular externa 038 del 2022, emitida por la Secretaría Distrital de Planeación, se da el lineamiento para el reporte del 4 seguimiento a la ejecución del plan de acción de la Alcaldia Local con corte a 31 de diciembre de 2022.</t>
  </si>
  <si>
    <t>La alcaldía local efectuó giros acumulados por valor de $10.158.451.592 del presupuesto comprometido constituido como obligaciones por pagar de la vigencia 2021, lo que representa una ejecución del 95,76% para el periodo. 
Al corte 31 de diciembre  de 2022, se ha realizado el pago del 95,76% de compromisos constituidos como obligaciones por pagar, correspondiente a ejecuciones de contratos del año 2021 . Lo anterior debido a la gestión del grupo de obligaciones por pagar, los apoyos a la supervisión, contabilidad y presupuesto.</t>
  </si>
  <si>
    <t>Al corte 31 de diciembre de 2022, se ha realizado el pago del 82,9% de compromisos constituidos como obligaciones por pagar, correspondiente a ejecuciones de contratos del año 2020 y anteriores que se han ejecutado al corte, equivalentes a $2.427.665.458.</t>
  </si>
  <si>
    <t>Al corte de 31  de diciembre de 2022, se comprometieron recursos por un 100% correspondientes a la contratación de inversión  directa de la presente vigencia, equivalente a $54.284.952.031.</t>
  </si>
  <si>
    <t>Al corte de 31 de diciembre de 2022, se ha pagado el 82% de recursos de la inversión correspondiente al pago mensual de los contratistas de proyectos de inversión y de personas juridicas con corte del cuarto  trimestre de 2022, equivalente a $44.545.177.201.</t>
  </si>
  <si>
    <t>De acuerdo a la información suministrada se encuentra un total de 532 procesos cargados en Sipse a corte de 31 de Diciembre. Falto cargue de contratos  290, 291, 294, 295, 321, 332, 390, 395, 450, 474, 520, 568, 571, 572, 574.</t>
  </si>
  <si>
    <t xml:space="preserve">De acuerdo a la información suministrada se encuentra un total de 530 procesos cargados en Sipse a corte de 31 de Diciembre en estado Ejecución. </t>
  </si>
  <si>
    <t>Se promedia el porcentaje de la meta 6, Meta 7 y el porcentaje de proyectos conciliados en SIPSE)</t>
  </si>
  <si>
    <t>La alcaldía local realizó 13957 impulsos procesales sobre las actuaciones de policía que se encuentran a cargo de las inspecciones de policía</t>
  </si>
  <si>
    <t xml:space="preserve">Se realizaron 25  operativos de inspección, vigilancia y control en materia de integridad del espacio público. </t>
  </si>
  <si>
    <t xml:space="preserve">La alcaldía local presenta un avance de metas PDL acumulado del  63,3% con corte al 30 de septiembre de 2022, que frente al avance de metas entregadas a 31/12/2021 del 41,8%, lo que representa una ejecución de la meta plan de gestión del 21,5% para el periodo. </t>
  </si>
  <si>
    <t xml:space="preserve">La alcaldía local efectuó giros acumulados por valor de $10.158.451.592 del presupuesto comprometido constituido como obligaciones por pagar de la vigencia 2021, lo que representa una ejecución del 95,76% para el periodo. </t>
  </si>
  <si>
    <t>La meta presenta un avance acumulado de la vigencia del 98,57%.</t>
  </si>
  <si>
    <t>La meta presenta un avance acumulado de la vigencia del 98,46%.</t>
  </si>
  <si>
    <t>La meta presenta un avance acumulado de la vigencia del 74%.</t>
  </si>
  <si>
    <t>La alcaldía local realizó 36244 impulsos procesales sobre las actuaciones de policía que se encuentran a cargo de las inspecciones de policía</t>
  </si>
  <si>
    <t>La alcaldía local profirió 5895 fallos de fondo en primera instancia sobre las actuaciones de policía que se encuentran a cargo de las inspecciones de policía</t>
  </si>
  <si>
    <t>La alcaldía local terminó 607 actuaciones administrativas activas</t>
  </si>
  <si>
    <t>La alcaldía local terminó 829 actuaciones administrativas activas</t>
  </si>
  <si>
    <t>Se realizaron 140 operativos de inspección, vigilancia y control en materia de integridad del espacio público</t>
  </si>
  <si>
    <t xml:space="preserve">Se realizaron 195 operativos de inspección, vigilancia y control en materia de actividad económica </t>
  </si>
  <si>
    <t>Se realizaron 59 operativos de inspección, vigilancia y control para dar cumplimiento a los fallos de cerros orientales.</t>
  </si>
  <si>
    <t>La calificación se otorga teniendo en cuenta los siguientes parámetros:  
*Inspección ambiental ( ponderación 60%): La Alcaldía obtiene calificación de 90%. 
*Indicadores agua, energía ( ponderación 20%): Información reportada a abril y mayo 2022.
* Reporte consumo de papel ( ponderación 10%):  Información reportada a noviembre 2022
*Reporte ciclistas ( ponderación 10%): información reportada con corte a noviembre2022</t>
  </si>
  <si>
    <t xml:space="preserve">La alcaldía local cuenta con 1 acción de mejora vencidas de las 33 acciones de mejora abiertas, lo que representa una ejecución de la meta del 96,97%. </t>
  </si>
  <si>
    <t>La  Oficina Asesora de Comunicaciones de la SDG reporta el estado de avance en la publicación de información en la página web de la alcaldía local, en el que presenta el link con el reporte detallado sobre estado de cumplimiento por parte de la alcaldía local</t>
  </si>
  <si>
    <t>El proceso participó en las capacitaciones del Sistema de Gestión programadas para el periodo</t>
  </si>
  <si>
    <t>Evidencias de capacitación</t>
  </si>
  <si>
    <t>Memorando 20234000001423</t>
  </si>
  <si>
    <t>La Subsecretaría de Gestión Institucional presentó el avance en las respuestas efectuadas por la alcaldía local con corte a 31 de diciembre de 2022: 669 requerimientos atendidos</t>
  </si>
  <si>
    <t>30 de enero de 2023</t>
  </si>
  <si>
    <t>Para el cuarto trimestre de la vigencia 2022, el plan de gestión de la Alcaldía Local alcanzó un nivel de desempeño del 98,07% de acuerdo con lo programado, y del 98,45% acumulado para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</si>
</sst>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sz val="8"/>
      <name val="Calibri"/>
      <family val="2"/>
      <scheme val="minor"/>
    </font>
    <font>
      <sz val="12"/>
      <color rgb="FF000000"/>
      <name val="Calibri Light"/>
      <family val="2"/>
    </font>
    <font>
      <sz val="12"/>
      <color rgb="FF0070C0"/>
      <name val="Calibri Light"/>
      <family val="2"/>
    </font>
    <font>
      <b/>
      <sz val="14"/>
      <color rgb="FF0070C0"/>
      <name val="Calibri Light"/>
      <family val="2"/>
      <scheme val="major"/>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73">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15" fillId="0" borderId="11" xfId="2" applyFont="1" applyFill="1" applyBorder="1" applyAlignment="1" applyProtection="1">
      <alignment horizontal="left" vertical="center" wrapText="1"/>
      <protection hidden="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1"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0" xfId="0" applyFont="1" applyBorder="1" applyAlignment="1">
      <alignment horizontal="center" vertical="center" wrapText="1"/>
    </xf>
    <xf numFmtId="0" fontId="20"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21" fillId="0" borderId="0" xfId="0" applyFont="1" applyAlignment="1">
      <alignment wrapText="1"/>
    </xf>
    <xf numFmtId="0" fontId="18" fillId="0" borderId="38" xfId="0" applyFont="1" applyBorder="1" applyAlignment="1">
      <alignment horizontal="lef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6" xfId="0" applyFont="1" applyFill="1" applyBorder="1" applyAlignment="1">
      <alignment wrapText="1"/>
    </xf>
    <xf numFmtId="0" fontId="16" fillId="4" borderId="44" xfId="0" applyFont="1" applyFill="1" applyBorder="1" applyAlignment="1">
      <alignment wrapText="1"/>
    </xf>
    <xf numFmtId="0" fontId="16" fillId="4" borderId="47" xfId="0" applyFont="1" applyFill="1" applyBorder="1" applyAlignment="1">
      <alignment wrapText="1"/>
    </xf>
    <xf numFmtId="0" fontId="23" fillId="0" borderId="13" xfId="0" applyFont="1" applyBorder="1" applyAlignment="1">
      <alignment wrapText="1"/>
    </xf>
    <xf numFmtId="0" fontId="23" fillId="0" borderId="17" xfId="0" applyFont="1" applyBorder="1" applyAlignment="1">
      <alignment wrapText="1"/>
    </xf>
    <xf numFmtId="0" fontId="23" fillId="0" borderId="19" xfId="0" applyFont="1" applyBorder="1" applyAlignment="1">
      <alignment wrapText="1"/>
    </xf>
    <xf numFmtId="0" fontId="22" fillId="4" borderId="46" xfId="0" applyFont="1" applyFill="1" applyBorder="1" applyAlignment="1">
      <alignment wrapText="1"/>
    </xf>
    <xf numFmtId="0" fontId="22" fillId="4" borderId="44" xfId="0" applyFont="1" applyFill="1" applyBorder="1" applyAlignment="1">
      <alignment wrapText="1"/>
    </xf>
    <xf numFmtId="0" fontId="22" fillId="4" borderId="47" xfId="0" applyFont="1" applyFill="1" applyBorder="1" applyAlignment="1">
      <alignment wrapText="1"/>
    </xf>
    <xf numFmtId="0" fontId="4" fillId="0" borderId="39" xfId="0" applyFont="1" applyBorder="1" applyAlignment="1">
      <alignment horizontal="center" vertical="center" wrapText="1"/>
    </xf>
    <xf numFmtId="0" fontId="4" fillId="0" borderId="31" xfId="0" applyFont="1" applyBorder="1" applyAlignment="1">
      <alignment horizontal="left" vertical="center" wrapText="1"/>
    </xf>
    <xf numFmtId="9" fontId="4" fillId="0" borderId="31"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7" fillId="0" borderId="1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top" wrapText="1"/>
    </xf>
    <xf numFmtId="9" fontId="4" fillId="0" borderId="12" xfId="1"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11" xfId="0" applyFont="1" applyBorder="1" applyAlignment="1">
      <alignment horizontal="left" vertical="center" wrapText="1"/>
    </xf>
    <xf numFmtId="0" fontId="4" fillId="0" borderId="51" xfId="0" applyFont="1" applyBorder="1" applyAlignment="1">
      <alignment horizontal="left" vertical="center" wrapText="1"/>
    </xf>
    <xf numFmtId="0" fontId="4" fillId="0" borderId="41" xfId="0" applyFont="1" applyBorder="1" applyAlignment="1">
      <alignment horizontal="left" vertical="center" wrapText="1"/>
    </xf>
    <xf numFmtId="9" fontId="4" fillId="0" borderId="8" xfId="0" applyNumberFormat="1" applyFont="1" applyBorder="1" applyAlignment="1">
      <alignment horizontal="center" vertical="center" wrapText="1"/>
    </xf>
    <xf numFmtId="9" fontId="4" fillId="0" borderId="31" xfId="1"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24" xfId="0" applyFont="1" applyBorder="1" applyAlignment="1">
      <alignment horizontal="left" vertical="top" wrapText="1"/>
    </xf>
    <xf numFmtId="0" fontId="4" fillId="0" borderId="42" xfId="0" applyFont="1" applyBorder="1" applyAlignment="1">
      <alignment horizontal="center" vertical="center" wrapText="1"/>
    </xf>
    <xf numFmtId="0" fontId="9" fillId="0" borderId="12" xfId="0" applyFont="1" applyBorder="1" applyAlignment="1" applyProtection="1">
      <alignment horizontal="left" vertical="center" wrapText="1"/>
      <protection hidden="1"/>
    </xf>
    <xf numFmtId="9" fontId="9" fillId="0" borderId="12" xfId="0" applyNumberFormat="1" applyFont="1" applyBorder="1" applyAlignment="1" applyProtection="1">
      <alignment horizontal="center" vertical="center" wrapText="1"/>
      <protection hidden="1"/>
    </xf>
    <xf numFmtId="0" fontId="9" fillId="0" borderId="12" xfId="0" applyFont="1" applyBorder="1" applyAlignment="1" applyProtection="1">
      <alignment horizontal="center" vertical="center" wrapText="1"/>
      <protection hidden="1"/>
    </xf>
    <xf numFmtId="9" fontId="9" fillId="0" borderId="12" xfId="0" applyNumberFormat="1" applyFont="1" applyBorder="1" applyAlignment="1">
      <alignment horizontal="center" vertical="center" wrapText="1"/>
    </xf>
    <xf numFmtId="9" fontId="9" fillId="0" borderId="12" xfId="1" applyFont="1" applyFill="1" applyBorder="1" applyAlignment="1">
      <alignment horizontal="center" vertical="center" wrapText="1"/>
    </xf>
    <xf numFmtId="9" fontId="4" fillId="0" borderId="12" xfId="0" applyNumberFormat="1" applyFont="1" applyBorder="1" applyAlignment="1">
      <alignment horizontal="center" vertical="center" wrapText="1"/>
    </xf>
    <xf numFmtId="0" fontId="9" fillId="0" borderId="40"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12" xfId="0" applyFont="1" applyBorder="1" applyAlignment="1">
      <alignment horizontal="left" vertical="center" wrapText="1"/>
    </xf>
    <xf numFmtId="0" fontId="4" fillId="0" borderId="40" xfId="0" applyFont="1" applyBorder="1" applyAlignment="1">
      <alignment horizontal="center" vertical="center" wrapText="1"/>
    </xf>
    <xf numFmtId="10" fontId="9" fillId="0" borderId="12" xfId="0" applyNumberFormat="1" applyFont="1" applyBorder="1" applyAlignment="1" applyProtection="1">
      <alignment horizontal="center" vertical="center" wrapText="1"/>
      <protection hidden="1"/>
    </xf>
    <xf numFmtId="0" fontId="7" fillId="0" borderId="40"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12" xfId="0" applyFont="1" applyBorder="1" applyAlignment="1" applyProtection="1">
      <alignment horizontal="center" vertical="center" wrapText="1"/>
      <protection hidden="1"/>
    </xf>
    <xf numFmtId="1" fontId="4" fillId="0" borderId="12" xfId="0" applyNumberFormat="1" applyFont="1" applyBorder="1" applyAlignment="1">
      <alignment horizontal="center" vertical="center" wrapText="1"/>
    </xf>
    <xf numFmtId="0" fontId="5" fillId="0" borderId="40"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5" fillId="0" borderId="12" xfId="0" applyFont="1" applyBorder="1" applyAlignment="1">
      <alignment horizontal="left" vertical="center" wrapText="1"/>
    </xf>
    <xf numFmtId="0" fontId="12" fillId="0" borderId="40" xfId="0" applyFont="1" applyBorder="1" applyAlignment="1" applyProtection="1">
      <alignment horizontal="left" vertical="center" wrapText="1"/>
      <protection hidden="1"/>
    </xf>
    <xf numFmtId="1" fontId="4" fillId="0" borderId="8" xfId="0" applyNumberFormat="1" applyFont="1" applyBorder="1" applyAlignment="1">
      <alignment horizontal="center" vertical="center" wrapText="1"/>
    </xf>
    <xf numFmtId="0" fontId="5" fillId="0" borderId="40" xfId="0" applyFont="1" applyBorder="1" applyAlignment="1">
      <alignment horizontal="left" vertical="center" wrapText="1"/>
    </xf>
    <xf numFmtId="0" fontId="18" fillId="0" borderId="50" xfId="0" applyFont="1" applyBorder="1" applyAlignment="1">
      <alignment horizontal="left" vertical="center" wrapText="1"/>
    </xf>
    <xf numFmtId="9" fontId="18" fillId="0" borderId="31" xfId="0" applyNumberFormat="1" applyFont="1" applyBorder="1" applyAlignment="1">
      <alignment horizontal="left" vertical="center" wrapText="1"/>
    </xf>
    <xf numFmtId="9" fontId="18" fillId="0" borderId="49" xfId="1" applyFont="1" applyBorder="1" applyAlignment="1">
      <alignment horizontal="center" vertical="center" wrapText="1"/>
    </xf>
    <xf numFmtId="9" fontId="18" fillId="0" borderId="1" xfId="1" applyFont="1" applyBorder="1" applyAlignment="1">
      <alignment horizontal="center" vertical="center" wrapText="1"/>
    </xf>
    <xf numFmtId="9" fontId="18" fillId="0" borderId="3" xfId="1" applyFont="1" applyBorder="1" applyAlignment="1">
      <alignment horizontal="center" vertical="center" wrapText="1"/>
    </xf>
    <xf numFmtId="0" fontId="4" fillId="0" borderId="31" xfId="0" applyFont="1" applyBorder="1" applyAlignment="1">
      <alignment horizontal="justify" vertical="center" wrapText="1"/>
    </xf>
    <xf numFmtId="0" fontId="4" fillId="0" borderId="32" xfId="0" applyFont="1" applyBorder="1" applyAlignment="1">
      <alignment horizontal="left" vertical="center" wrapText="1"/>
    </xf>
    <xf numFmtId="10" fontId="4" fillId="0" borderId="12" xfId="1" applyNumberFormat="1" applyFont="1" applyFill="1" applyBorder="1" applyAlignment="1">
      <alignment horizontal="center" vertical="center" wrapText="1"/>
    </xf>
    <xf numFmtId="10" fontId="23" fillId="11" borderId="44" xfId="1" applyNumberFormat="1" applyFont="1" applyFill="1" applyBorder="1" applyAlignment="1">
      <alignment horizontal="center" vertical="center" wrapText="1"/>
    </xf>
    <xf numFmtId="10" fontId="4" fillId="0" borderId="31" xfId="0" applyNumberFormat="1" applyFont="1" applyBorder="1" applyAlignment="1">
      <alignment horizontal="center" vertical="center" wrapText="1"/>
    </xf>
    <xf numFmtId="9" fontId="4" fillId="0" borderId="39" xfId="0" applyNumberFormat="1" applyFont="1" applyBorder="1" applyAlignment="1">
      <alignment horizontal="center" vertical="center" wrapText="1"/>
    </xf>
    <xf numFmtId="10" fontId="4" fillId="0" borderId="31" xfId="1" applyNumberFormat="1" applyFont="1" applyFill="1" applyBorder="1" applyAlignment="1">
      <alignment horizontal="center" vertical="center" wrapText="1"/>
    </xf>
    <xf numFmtId="1" fontId="4" fillId="0" borderId="39" xfId="1" applyNumberFormat="1" applyFont="1" applyFill="1" applyBorder="1" applyAlignment="1">
      <alignment horizontal="center" vertical="center" wrapText="1"/>
    </xf>
    <xf numFmtId="0" fontId="4" fillId="0" borderId="40" xfId="0" applyFont="1" applyBorder="1" applyAlignment="1">
      <alignment horizontal="justify" vertical="center" wrapText="1"/>
    </xf>
    <xf numFmtId="0" fontId="4" fillId="0" borderId="12" xfId="1" applyNumberFormat="1" applyFont="1" applyFill="1" applyBorder="1" applyAlignment="1">
      <alignment horizontal="center" vertical="center" wrapText="1"/>
    </xf>
    <xf numFmtId="9" fontId="18" fillId="0" borderId="49" xfId="0" applyNumberFormat="1" applyFont="1" applyBorder="1" applyAlignment="1">
      <alignment horizontal="center" vertical="center"/>
    </xf>
    <xf numFmtId="1" fontId="4" fillId="0" borderId="31" xfId="1" applyNumberFormat="1" applyFont="1" applyFill="1" applyBorder="1" applyAlignment="1">
      <alignment horizontal="center" vertical="center" wrapText="1"/>
    </xf>
    <xf numFmtId="0" fontId="17" fillId="0" borderId="12" xfId="0" applyFont="1" applyBorder="1" applyAlignment="1">
      <alignment horizontal="justify" vertical="top" wrapText="1"/>
    </xf>
    <xf numFmtId="10" fontId="16" fillId="4" borderId="15" xfId="0" applyNumberFormat="1" applyFont="1" applyFill="1" applyBorder="1" applyAlignment="1">
      <alignment horizontal="center" wrapText="1"/>
    </xf>
    <xf numFmtId="10" fontId="18" fillId="0" borderId="12" xfId="0" applyNumberFormat="1" applyFont="1" applyBorder="1" applyAlignment="1">
      <alignment horizontal="center" vertical="center" wrapText="1"/>
    </xf>
    <xf numFmtId="9" fontId="18" fillId="0" borderId="49" xfId="1" applyFont="1" applyFill="1" applyBorder="1" applyAlignment="1">
      <alignment horizontal="center" vertical="center" wrapText="1"/>
    </xf>
    <xf numFmtId="9" fontId="18" fillId="0" borderId="1" xfId="1" applyFont="1" applyFill="1" applyBorder="1" applyAlignment="1">
      <alignment horizontal="center" vertical="center" wrapText="1"/>
    </xf>
    <xf numFmtId="0" fontId="18" fillId="0" borderId="40" xfId="0" applyFont="1" applyBorder="1" applyAlignment="1">
      <alignment horizontal="left" vertical="center" wrapText="1"/>
    </xf>
    <xf numFmtId="0" fontId="17" fillId="0" borderId="12" xfId="0" applyFont="1" applyBorder="1" applyAlignment="1">
      <alignment horizontal="justify" vertical="center" wrapText="1"/>
    </xf>
    <xf numFmtId="9" fontId="18" fillId="0" borderId="49" xfId="0" applyNumberFormat="1" applyFont="1" applyBorder="1" applyAlignment="1">
      <alignment horizontal="center" vertical="center" wrapText="1"/>
    </xf>
    <xf numFmtId="9" fontId="18" fillId="0" borderId="3" xfId="1" applyFont="1" applyFill="1" applyBorder="1" applyAlignment="1">
      <alignment horizontal="center" vertical="center" wrapText="1"/>
    </xf>
    <xf numFmtId="0" fontId="29" fillId="0" borderId="0" xfId="0" applyFont="1" applyAlignment="1">
      <alignment wrapText="1"/>
    </xf>
    <xf numFmtId="9" fontId="18" fillId="0" borderId="12" xfId="0" applyNumberFormat="1" applyFont="1" applyBorder="1" applyAlignment="1">
      <alignment horizontal="center" vertical="center" wrapText="1"/>
    </xf>
    <xf numFmtId="10" fontId="18" fillId="0" borderId="12" xfId="1" applyNumberFormat="1" applyFont="1" applyFill="1" applyBorder="1" applyAlignment="1">
      <alignment horizontal="center" vertical="center" wrapText="1"/>
    </xf>
    <xf numFmtId="0" fontId="18" fillId="0" borderId="9" xfId="0" applyFont="1" applyBorder="1" applyAlignment="1">
      <alignment horizontal="left" vertical="center" wrapText="1"/>
    </xf>
    <xf numFmtId="10" fontId="22" fillId="4" borderId="36" xfId="0" applyNumberFormat="1" applyFont="1" applyFill="1" applyBorder="1" applyAlignment="1">
      <alignment horizontal="center" wrapText="1"/>
    </xf>
    <xf numFmtId="10" fontId="18" fillId="0" borderId="12" xfId="0" applyNumberFormat="1" applyFont="1" applyBorder="1" applyAlignment="1">
      <alignment horizontal="center" vertical="center"/>
    </xf>
    <xf numFmtId="164" fontId="18" fillId="0" borderId="12" xfId="0" applyNumberFormat="1" applyFont="1" applyBorder="1" applyAlignment="1">
      <alignment horizontal="center" vertical="center" wrapText="1"/>
    </xf>
    <xf numFmtId="0" fontId="18" fillId="0" borderId="12" xfId="0" applyFont="1" applyBorder="1" applyAlignment="1">
      <alignment horizontal="justify" vertical="center" wrapText="1"/>
    </xf>
    <xf numFmtId="0" fontId="18" fillId="0" borderId="56" xfId="0" applyFont="1" applyBorder="1" applyAlignment="1">
      <alignment horizontal="center" vertical="center" wrapText="1"/>
    </xf>
    <xf numFmtId="0" fontId="18" fillId="0" borderId="51" xfId="0" applyFont="1" applyBorder="1" applyAlignment="1">
      <alignment horizontal="center" vertical="center" wrapText="1"/>
    </xf>
    <xf numFmtId="10" fontId="18" fillId="0" borderId="51" xfId="0" applyNumberFormat="1" applyFont="1" applyBorder="1" applyAlignment="1">
      <alignment horizontal="center" vertical="center" wrapText="1"/>
    </xf>
    <xf numFmtId="0" fontId="18" fillId="0" borderId="41" xfId="0" applyFont="1" applyBorder="1" applyAlignment="1">
      <alignment horizontal="center" vertical="center" wrapText="1"/>
    </xf>
    <xf numFmtId="164" fontId="18" fillId="0" borderId="42" xfId="1" applyNumberFormat="1" applyFont="1" applyFill="1" applyBorder="1" applyAlignment="1">
      <alignment horizontal="center" vertical="center" wrapText="1"/>
    </xf>
    <xf numFmtId="0" fontId="17" fillId="0" borderId="40" xfId="0" applyFont="1" applyBorder="1" applyAlignment="1">
      <alignment horizontal="justify" vertical="center" wrapText="1"/>
    </xf>
    <xf numFmtId="0" fontId="18" fillId="0" borderId="42" xfId="0" applyFont="1" applyBorder="1" applyAlignment="1">
      <alignment horizontal="center" vertical="center" wrapText="1"/>
    </xf>
    <xf numFmtId="0" fontId="18" fillId="0" borderId="40" xfId="0" applyFont="1" applyBorder="1" applyAlignment="1">
      <alignment horizontal="center" vertical="center" wrapText="1"/>
    </xf>
    <xf numFmtId="9" fontId="18" fillId="0" borderId="42" xfId="1" applyFont="1" applyBorder="1" applyAlignment="1">
      <alignment horizontal="center" vertical="center" wrapText="1"/>
    </xf>
    <xf numFmtId="0" fontId="17" fillId="0" borderId="40" xfId="0" applyFont="1" applyBorder="1" applyAlignment="1">
      <alignment horizontal="justify" vertical="top" wrapText="1"/>
    </xf>
    <xf numFmtId="164" fontId="18" fillId="0" borderId="42" xfId="1" applyNumberFormat="1" applyFont="1" applyBorder="1" applyAlignment="1">
      <alignment horizontal="center" vertical="center" wrapText="1"/>
    </xf>
    <xf numFmtId="0" fontId="18" fillId="0" borderId="40" xfId="0" applyFont="1" applyBorder="1" applyAlignment="1">
      <alignment horizontal="justify" vertical="center" wrapText="1"/>
    </xf>
    <xf numFmtId="164" fontId="18" fillId="0" borderId="34" xfId="1" applyNumberFormat="1" applyFont="1" applyBorder="1" applyAlignment="1">
      <alignment horizontal="center" vertical="center" wrapText="1"/>
    </xf>
    <xf numFmtId="10" fontId="18" fillId="0" borderId="35" xfId="1" applyNumberFormat="1" applyFont="1" applyBorder="1" applyAlignment="1">
      <alignment horizontal="center" vertical="center" wrapText="1"/>
    </xf>
    <xf numFmtId="10" fontId="18" fillId="0" borderId="35" xfId="0" applyNumberFormat="1" applyFont="1" applyBorder="1" applyAlignment="1">
      <alignment horizontal="center" vertical="center" wrapText="1"/>
    </xf>
    <xf numFmtId="0" fontId="18" fillId="0" borderId="35" xfId="0" applyFont="1" applyBorder="1" applyAlignment="1">
      <alignment horizontal="justify" vertical="center" wrapText="1"/>
    </xf>
    <xf numFmtId="0" fontId="18" fillId="0" borderId="38" xfId="0" applyFont="1" applyBorder="1" applyAlignment="1">
      <alignment horizontal="justify" vertical="center" wrapText="1"/>
    </xf>
    <xf numFmtId="0" fontId="18" fillId="0" borderId="0" xfId="0" applyFont="1" applyAlignment="1">
      <alignment wrapText="1"/>
    </xf>
    <xf numFmtId="9" fontId="18" fillId="0" borderId="56" xfId="0" applyNumberFormat="1" applyFont="1" applyBorder="1" applyAlignment="1">
      <alignment horizontal="center" vertical="center" wrapText="1"/>
    </xf>
    <xf numFmtId="9" fontId="18" fillId="0" borderId="42"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wrapText="1"/>
    </xf>
    <xf numFmtId="10" fontId="18" fillId="0" borderId="49" xfId="0" applyNumberFormat="1" applyFont="1" applyBorder="1" applyAlignment="1">
      <alignment horizontal="center" vertical="center" wrapText="1"/>
    </xf>
    <xf numFmtId="0" fontId="18" fillId="0" borderId="49" xfId="0" applyFont="1" applyBorder="1" applyAlignment="1">
      <alignment horizontal="left" vertical="center" wrapText="1"/>
    </xf>
    <xf numFmtId="10" fontId="18" fillId="0" borderId="12" xfId="1" applyNumberFormat="1" applyFont="1" applyBorder="1" applyAlignment="1">
      <alignment horizontal="center" vertical="center" wrapText="1"/>
    </xf>
    <xf numFmtId="0" fontId="17" fillId="0" borderId="38" xfId="0" applyFont="1" applyBorder="1" applyAlignment="1">
      <alignment horizontal="justify" vertical="center" wrapText="1"/>
    </xf>
    <xf numFmtId="9" fontId="18" fillId="0" borderId="58"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xf numFmtId="0" fontId="17" fillId="0" borderId="51" xfId="0" applyFont="1" applyBorder="1" applyAlignment="1">
      <alignment horizontal="justify" vertical="center" wrapText="1"/>
    </xf>
    <xf numFmtId="0" fontId="17" fillId="0" borderId="41" xfId="0" applyFont="1" applyBorder="1" applyAlignment="1">
      <alignment horizontal="left" vertical="center" wrapText="1"/>
    </xf>
    <xf numFmtId="9" fontId="18" fillId="0" borderId="59" xfId="0" applyNumberFormat="1" applyFont="1" applyBorder="1" applyAlignment="1">
      <alignment horizontal="center" vertical="center" wrapText="1"/>
    </xf>
    <xf numFmtId="0" fontId="17" fillId="0" borderId="35" xfId="0" applyFont="1" applyBorder="1" applyAlignment="1">
      <alignment horizontal="justify" vertical="center" wrapText="1"/>
    </xf>
    <xf numFmtId="164" fontId="4" fillId="0" borderId="31" xfId="1" applyNumberFormat="1" applyFont="1" applyFill="1" applyBorder="1" applyAlignment="1">
      <alignment horizontal="center" vertical="center" wrapText="1"/>
    </xf>
    <xf numFmtId="0" fontId="18" fillId="0" borderId="49" xfId="0" applyFont="1" applyBorder="1" applyAlignment="1">
      <alignment horizontal="justify" vertical="center" wrapText="1"/>
    </xf>
    <xf numFmtId="10" fontId="18" fillId="0" borderId="49" xfId="1" applyNumberFormat="1" applyFont="1" applyBorder="1" applyAlignment="1">
      <alignment horizontal="center" vertical="center" wrapText="1"/>
    </xf>
    <xf numFmtId="10" fontId="18" fillId="0" borderId="49" xfId="0" applyNumberFormat="1" applyFont="1" applyBorder="1" applyAlignment="1">
      <alignment horizontal="center" vertical="center"/>
    </xf>
    <xf numFmtId="0" fontId="18" fillId="0" borderId="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5" xfId="0" applyFont="1" applyBorder="1" applyAlignment="1">
      <alignment horizontal="justify" vertical="center" wrapText="1"/>
    </xf>
    <xf numFmtId="10" fontId="16" fillId="4" borderId="48" xfId="0" applyNumberFormat="1" applyFont="1" applyFill="1" applyBorder="1" applyAlignment="1">
      <alignment horizontal="center" wrapText="1"/>
    </xf>
    <xf numFmtId="0" fontId="17" fillId="0" borderId="49" xfId="0" applyFont="1" applyBorder="1" applyAlignment="1">
      <alignment horizontal="justify" vertical="center" wrapText="1"/>
    </xf>
    <xf numFmtId="10" fontId="22" fillId="4" borderId="48" xfId="0" applyNumberFormat="1" applyFont="1" applyFill="1" applyBorder="1" applyAlignment="1">
      <alignment horizontal="center" wrapText="1"/>
    </xf>
    <xf numFmtId="0" fontId="22" fillId="0" borderId="0" xfId="0" applyFont="1" applyAlignment="1">
      <alignment wrapText="1"/>
    </xf>
    <xf numFmtId="0" fontId="23" fillId="0" borderId="0" xfId="0" applyFont="1" applyAlignment="1">
      <alignment vertical="center" wrapText="1"/>
    </xf>
    <xf numFmtId="0" fontId="4" fillId="0" borderId="9" xfId="0" applyFont="1" applyBorder="1" applyAlignment="1">
      <alignment horizontal="center" vertical="center" wrapText="1"/>
    </xf>
    <xf numFmtId="0" fontId="18" fillId="0" borderId="4" xfId="0" applyFont="1" applyBorder="1" applyAlignment="1">
      <alignment horizontal="justify" vertical="center" wrapText="1"/>
    </xf>
    <xf numFmtId="0" fontId="18" fillId="0" borderId="1"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 xfId="0" applyFont="1" applyBorder="1" applyAlignment="1">
      <alignment horizontal="justify" vertical="center" wrapText="1"/>
    </xf>
    <xf numFmtId="9" fontId="18" fillId="0" borderId="51" xfId="0" applyNumberFormat="1" applyFont="1" applyBorder="1" applyAlignment="1">
      <alignment horizontal="center" vertical="center" wrapText="1"/>
    </xf>
    <xf numFmtId="10" fontId="18" fillId="0" borderId="51" xfId="0" applyNumberFormat="1" applyFont="1" applyBorder="1" applyAlignment="1">
      <alignment horizontal="center" vertical="center"/>
    </xf>
    <xf numFmtId="10" fontId="18" fillId="0" borderId="35"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3" fillId="8" borderId="59"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50" xfId="0" applyFont="1" applyFill="1" applyBorder="1" applyAlignment="1">
      <alignment horizontal="center" vertical="center" wrapText="1"/>
    </xf>
    <xf numFmtId="10" fontId="16" fillId="4" borderId="25" xfId="0" applyNumberFormat="1" applyFont="1" applyFill="1" applyBorder="1" applyAlignment="1">
      <alignment horizontal="center" wrapText="1"/>
    </xf>
    <xf numFmtId="10" fontId="4" fillId="0" borderId="12" xfId="0" applyNumberFormat="1" applyFont="1" applyBorder="1" applyAlignment="1">
      <alignment horizontal="center" vertical="center" wrapText="1"/>
    </xf>
    <xf numFmtId="9" fontId="4" fillId="0" borderId="56" xfId="0" applyNumberFormat="1" applyFont="1" applyBorder="1" applyAlignment="1">
      <alignment horizontal="center" vertical="center" wrapText="1"/>
    </xf>
    <xf numFmtId="10" fontId="4" fillId="0" borderId="51" xfId="1" applyNumberFormat="1" applyFont="1" applyFill="1" applyBorder="1" applyAlignment="1">
      <alignment horizontal="center" vertical="center" wrapText="1"/>
    </xf>
    <xf numFmtId="10" fontId="4" fillId="0" borderId="51" xfId="0" applyNumberFormat="1" applyFont="1" applyBorder="1" applyAlignment="1">
      <alignment horizontal="center" vertical="center" wrapText="1"/>
    </xf>
    <xf numFmtId="9" fontId="4" fillId="0" borderId="42" xfId="0" applyNumberFormat="1" applyFont="1" applyBorder="1" applyAlignment="1">
      <alignment horizontal="center" vertical="center" wrapText="1"/>
    </xf>
    <xf numFmtId="1" fontId="4" fillId="0" borderId="42" xfId="0" applyNumberFormat="1" applyFont="1" applyBorder="1" applyAlignment="1">
      <alignment horizontal="center" vertical="center" wrapText="1"/>
    </xf>
    <xf numFmtId="1" fontId="4" fillId="0" borderId="34" xfId="0" applyNumberFormat="1" applyFont="1" applyBorder="1" applyAlignment="1">
      <alignment horizontal="center" vertical="center" wrapText="1"/>
    </xf>
    <xf numFmtId="1" fontId="4" fillId="0" borderId="35" xfId="0" applyNumberFormat="1" applyFont="1" applyBorder="1" applyAlignment="1">
      <alignment horizontal="center" vertical="center" wrapText="1"/>
    </xf>
    <xf numFmtId="10" fontId="4" fillId="0" borderId="35" xfId="0" applyNumberFormat="1" applyFont="1" applyBorder="1" applyAlignment="1">
      <alignment horizontal="center" vertical="center" wrapText="1"/>
    </xf>
    <xf numFmtId="0" fontId="4" fillId="0" borderId="41" xfId="0" applyFont="1" applyBorder="1" applyAlignment="1">
      <alignment horizontal="justify" vertical="center" wrapText="1"/>
    </xf>
    <xf numFmtId="0" fontId="4" fillId="0" borderId="32" xfId="0" applyFont="1" applyBorder="1" applyAlignment="1">
      <alignment horizontal="justify" vertical="center" wrapText="1"/>
    </xf>
    <xf numFmtId="1" fontId="4" fillId="0" borderId="60" xfId="1" applyNumberFormat="1" applyFont="1" applyFill="1" applyBorder="1" applyAlignment="1">
      <alignment horizontal="center" vertical="center" wrapText="1"/>
    </xf>
    <xf numFmtId="1" fontId="4" fillId="0" borderId="36" xfId="1" applyNumberFormat="1" applyFont="1" applyFill="1" applyBorder="1" applyAlignment="1">
      <alignment horizontal="center" vertical="center" wrapText="1"/>
    </xf>
    <xf numFmtId="10" fontId="4" fillId="0" borderId="36" xfId="0" applyNumberFormat="1" applyFont="1" applyBorder="1" applyAlignment="1">
      <alignment horizontal="center" vertical="center" wrapText="1"/>
    </xf>
    <xf numFmtId="0" fontId="4" fillId="0" borderId="38" xfId="0" applyFont="1" applyBorder="1" applyAlignment="1">
      <alignment horizontal="justify" vertical="center" wrapText="1"/>
    </xf>
    <xf numFmtId="0" fontId="4" fillId="0" borderId="0" xfId="0" applyFont="1" applyAlignment="1">
      <alignment horizontal="justify" vertical="center" wrapText="1"/>
    </xf>
    <xf numFmtId="0" fontId="4" fillId="0" borderId="5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35" xfId="0" applyFont="1" applyBorder="1" applyAlignment="1">
      <alignment horizontal="justify" vertical="center" wrapText="1"/>
    </xf>
    <xf numFmtId="0" fontId="18" fillId="0" borderId="51" xfId="0" applyFont="1" applyBorder="1" applyAlignment="1">
      <alignment horizontal="justify" vertical="center" wrapText="1"/>
    </xf>
    <xf numFmtId="0" fontId="5" fillId="0" borderId="0" xfId="0" applyFont="1" applyAlignment="1">
      <alignment horizontal="justify" vertical="center" wrapText="1"/>
    </xf>
    <xf numFmtId="0" fontId="18" fillId="0" borderId="41" xfId="0" applyFont="1" applyBorder="1" applyAlignment="1">
      <alignment horizontal="justify" vertical="center" wrapText="1"/>
    </xf>
    <xf numFmtId="0" fontId="27" fillId="4" borderId="18" xfId="0" applyFont="1" applyFill="1" applyBorder="1" applyAlignment="1">
      <alignment horizontal="justify" vertical="center" wrapText="1"/>
    </xf>
    <xf numFmtId="0" fontId="24" fillId="11" borderId="38" xfId="0" applyFont="1" applyFill="1" applyBorder="1" applyAlignment="1">
      <alignment horizontal="justify" vertical="center" wrapText="1"/>
    </xf>
    <xf numFmtId="0" fontId="18" fillId="0" borderId="22" xfId="0" applyFont="1" applyBorder="1" applyAlignment="1">
      <alignment horizontal="justify" vertical="center" wrapText="1"/>
    </xf>
    <xf numFmtId="0" fontId="18" fillId="0" borderId="9" xfId="0" applyFont="1" applyBorder="1" applyAlignment="1">
      <alignment horizontal="justify" vertical="center" wrapText="1"/>
    </xf>
    <xf numFmtId="0" fontId="18" fillId="0" borderId="61" xfId="0" applyFont="1" applyBorder="1" applyAlignment="1">
      <alignment horizontal="justify" vertical="center" wrapText="1"/>
    </xf>
    <xf numFmtId="0" fontId="28" fillId="4" borderId="62" xfId="0" applyFont="1" applyFill="1" applyBorder="1" applyAlignment="1">
      <alignment horizontal="justify" vertical="center"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0" xfId="0" applyFont="1" applyAlignment="1">
      <alignment horizontal="justify"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3" xfId="0" applyFont="1" applyFill="1" applyBorder="1" applyAlignment="1">
      <alignment horizontal="center" vertical="center"/>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17" xfId="0" applyFont="1" applyFill="1" applyBorder="1" applyAlignment="1">
      <alignment horizontal="center" wrapText="1"/>
    </xf>
    <xf numFmtId="0" fontId="16" fillId="4" borderId="14" xfId="0" applyFont="1" applyFill="1" applyBorder="1" applyAlignment="1">
      <alignment horizontal="center" wrapText="1"/>
    </xf>
    <xf numFmtId="0" fontId="16" fillId="4" borderId="16" xfId="0" applyFont="1" applyFill="1" applyBorder="1" applyAlignment="1">
      <alignment horizontal="center" wrapText="1"/>
    </xf>
    <xf numFmtId="0" fontId="16" fillId="4" borderId="19" xfId="0" applyFont="1" applyFill="1" applyBorder="1" applyAlignment="1">
      <alignment horizontal="center" wrapText="1"/>
    </xf>
    <xf numFmtId="0" fontId="27" fillId="4" borderId="13" xfId="0" applyFont="1" applyFill="1" applyBorder="1" applyAlignment="1">
      <alignment horizontal="center" wrapText="1"/>
    </xf>
    <xf numFmtId="0" fontId="27" fillId="4" borderId="14" xfId="0" applyFont="1" applyFill="1" applyBorder="1" applyAlignment="1">
      <alignment horizontal="center" wrapText="1"/>
    </xf>
    <xf numFmtId="0" fontId="27" fillId="4" borderId="16" xfId="0" applyFont="1" applyFill="1" applyBorder="1" applyAlignment="1">
      <alignment horizontal="center" wrapText="1"/>
    </xf>
    <xf numFmtId="0" fontId="27" fillId="4" borderId="19" xfId="0" applyFont="1" applyFill="1" applyBorder="1" applyAlignment="1">
      <alignment horizontal="center" wrapText="1"/>
    </xf>
    <xf numFmtId="0" fontId="27" fillId="4" borderId="43" xfId="0" applyFont="1" applyFill="1" applyBorder="1" applyAlignment="1">
      <alignment horizontal="center" wrapText="1"/>
    </xf>
    <xf numFmtId="0" fontId="27" fillId="4" borderId="45" xfId="0" applyFont="1" applyFill="1" applyBorder="1" applyAlignment="1">
      <alignment horizontal="center" wrapText="1"/>
    </xf>
    <xf numFmtId="0" fontId="27" fillId="4" borderId="46" xfId="0" applyFont="1" applyFill="1" applyBorder="1" applyAlignment="1">
      <alignment horizontal="center" wrapText="1"/>
    </xf>
    <xf numFmtId="0" fontId="27" fillId="4" borderId="47" xfId="0" applyFont="1" applyFill="1" applyBorder="1" applyAlignment="1">
      <alignment horizontal="center" wrapText="1"/>
    </xf>
    <xf numFmtId="1" fontId="27" fillId="4" borderId="24" xfId="0" applyNumberFormat="1" applyFont="1" applyFill="1" applyBorder="1" applyAlignment="1">
      <alignment horizontal="center" wrapText="1"/>
    </xf>
    <xf numFmtId="1" fontId="27" fillId="4" borderId="5"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3" fillId="11" borderId="43" xfId="0" applyFont="1" applyFill="1" applyBorder="1" applyAlignment="1">
      <alignment horizontal="center" wrapText="1"/>
    </xf>
    <xf numFmtId="0" fontId="23" fillId="11" borderId="44" xfId="0" applyFont="1" applyFill="1" applyBorder="1" applyAlignment="1">
      <alignment horizontal="center" wrapText="1"/>
    </xf>
    <xf numFmtId="0" fontId="23" fillId="11" borderId="45" xfId="0" applyFont="1" applyFill="1" applyBorder="1" applyAlignment="1">
      <alignment horizontal="center" wrapText="1"/>
    </xf>
    <xf numFmtId="0" fontId="24" fillId="11" borderId="43" xfId="0" applyFont="1" applyFill="1" applyBorder="1" applyAlignment="1">
      <alignment horizontal="center" vertical="center" wrapText="1"/>
    </xf>
    <xf numFmtId="0" fontId="24" fillId="11" borderId="45" xfId="0" applyFont="1" applyFill="1" applyBorder="1" applyAlignment="1">
      <alignment horizontal="center" vertical="center" wrapText="1"/>
    </xf>
    <xf numFmtId="0" fontId="23" fillId="11" borderId="46" xfId="0" applyFont="1" applyFill="1" applyBorder="1" applyAlignment="1">
      <alignment horizontal="center" vertical="center" wrapText="1"/>
    </xf>
    <xf numFmtId="0" fontId="23" fillId="11" borderId="47"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2" fillId="4" borderId="43" xfId="0" applyFont="1" applyFill="1" applyBorder="1" applyAlignment="1">
      <alignment horizontal="center" vertical="center"/>
    </xf>
    <xf numFmtId="0" fontId="22" fillId="4" borderId="44"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52" xfId="0" applyFont="1" applyFill="1" applyBorder="1" applyAlignment="1">
      <alignment horizontal="center" wrapText="1"/>
    </xf>
    <xf numFmtId="0" fontId="22" fillId="4" borderId="53" xfId="0" applyFont="1" applyFill="1" applyBorder="1" applyAlignment="1">
      <alignment horizontal="center" wrapText="1"/>
    </xf>
    <xf numFmtId="0" fontId="22" fillId="4" borderId="54" xfId="0" applyFont="1" applyFill="1" applyBorder="1" applyAlignment="1">
      <alignment horizontal="center" wrapText="1"/>
    </xf>
    <xf numFmtId="0" fontId="22" fillId="4" borderId="55" xfId="0" applyFont="1" applyFill="1" applyBorder="1" applyAlignment="1">
      <alignment horizontal="center" wrapText="1"/>
    </xf>
    <xf numFmtId="0" fontId="28" fillId="4" borderId="57" xfId="0" applyFont="1" applyFill="1" applyBorder="1" applyAlignment="1">
      <alignment horizontal="center" wrapText="1"/>
    </xf>
    <xf numFmtId="0" fontId="28" fillId="4" borderId="53" xfId="0" applyFont="1" applyFill="1" applyBorder="1" applyAlignment="1">
      <alignment horizontal="center" wrapText="1"/>
    </xf>
    <xf numFmtId="0" fontId="28" fillId="4" borderId="54" xfId="0" applyFont="1" applyFill="1" applyBorder="1" applyAlignment="1">
      <alignment horizontal="center" wrapText="1"/>
    </xf>
    <xf numFmtId="0" fontId="28" fillId="4" borderId="55" xfId="0" applyFont="1" applyFill="1" applyBorder="1" applyAlignment="1">
      <alignment horizontal="center" wrapText="1"/>
    </xf>
    <xf numFmtId="0" fontId="27" fillId="4" borderId="4" xfId="0" applyFont="1" applyFill="1" applyBorder="1" applyAlignment="1">
      <alignment horizontal="center" wrapText="1"/>
    </xf>
    <xf numFmtId="0" fontId="27" fillId="4" borderId="27" xfId="0" applyFont="1" applyFill="1" applyBorder="1" applyAlignment="1">
      <alignment horizont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28" fillId="4" borderId="43" xfId="0" applyFont="1" applyFill="1" applyBorder="1" applyAlignment="1">
      <alignment horizontal="center" wrapText="1"/>
    </xf>
    <xf numFmtId="0" fontId="28" fillId="4" borderId="45" xfId="0" applyFont="1" applyFill="1" applyBorder="1" applyAlignment="1">
      <alignment horizontal="center" wrapText="1"/>
    </xf>
    <xf numFmtId="0" fontId="28" fillId="4" borderId="46" xfId="0" applyFont="1" applyFill="1" applyBorder="1" applyAlignment="1">
      <alignment horizontal="center" wrapText="1"/>
    </xf>
    <xf numFmtId="0" fontId="28" fillId="4" borderId="47" xfId="0" applyFont="1" applyFill="1" applyBorder="1" applyAlignment="1">
      <alignment horizontal="center" wrapText="1"/>
    </xf>
    <xf numFmtId="0" fontId="4" fillId="0" borderId="9" xfId="0" applyFont="1" applyBorder="1" applyAlignment="1">
      <alignment horizontal="justify" wrapText="1"/>
    </xf>
    <xf numFmtId="0" fontId="4" fillId="0" borderId="10" xfId="0" applyFont="1" applyBorder="1" applyAlignment="1">
      <alignment horizontal="justify" wrapText="1"/>
    </xf>
    <xf numFmtId="0" fontId="4" fillId="0" borderId="11" xfId="0" applyFont="1" applyBorder="1" applyAlignment="1">
      <alignment horizontal="justify"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156883</xdr:colOff>
      <xdr:row>0</xdr:row>
      <xdr:rowOff>131109</xdr:rowOff>
    </xdr:from>
    <xdr:to>
      <xdr:col>1</xdr:col>
      <xdr:colOff>1736911</xdr:colOff>
      <xdr:row>1</xdr:row>
      <xdr:rowOff>131108</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883" y="131109"/>
          <a:ext cx="2039469" cy="8964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saquen.gov.co/tabla_archivos/107-registros-public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48"/>
  <sheetViews>
    <sheetView tabSelected="1" zoomScale="70" zoomScaleNormal="70" workbookViewId="0">
      <selection activeCell="F14" sqref="F14"/>
    </sheetView>
  </sheetViews>
  <sheetFormatPr baseColWidth="10" defaultColWidth="10.85546875" defaultRowHeight="15" x14ac:dyDescent="0.2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24.85546875" style="2" customWidth="1"/>
    <col min="9" max="9" width="13.5703125" style="2" customWidth="1"/>
    <col min="10" max="10" width="18.140625" style="2" customWidth="1"/>
    <col min="11" max="11" width="18.7109375" style="2" customWidth="1"/>
    <col min="12" max="13" width="18.2851562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2" width="17.85546875" style="2" customWidth="1"/>
    <col min="23" max="23" width="22.5703125" style="2" customWidth="1"/>
    <col min="24" max="24" width="24.5703125" style="2" customWidth="1"/>
    <col min="25" max="25" width="16.85546875" style="2" customWidth="1"/>
    <col min="26" max="26" width="40.140625" style="2" customWidth="1"/>
    <col min="27" max="27" width="19.140625" style="2" customWidth="1"/>
    <col min="28" max="28" width="15.85546875" style="2" customWidth="1"/>
    <col min="29" max="29" width="15.7109375" style="2" customWidth="1"/>
    <col min="30" max="30" width="16.42578125" style="2" customWidth="1"/>
    <col min="31" max="31" width="55.28515625" style="2" customWidth="1"/>
    <col min="32" max="32" width="20.7109375" style="2" customWidth="1"/>
    <col min="33" max="33" width="16.42578125" style="2" customWidth="1"/>
    <col min="34" max="34" width="18.140625" style="2" customWidth="1"/>
    <col min="35" max="35" width="15.85546875" style="2" customWidth="1"/>
    <col min="36" max="36" width="37.7109375" style="2" customWidth="1"/>
    <col min="37" max="37" width="37.140625" style="2" customWidth="1"/>
    <col min="38" max="38" width="14.5703125" style="2" customWidth="1"/>
    <col min="39" max="39" width="16.42578125" style="2" customWidth="1"/>
    <col min="40" max="40" width="15.85546875" style="2" customWidth="1"/>
    <col min="41" max="41" width="53.140625" style="213" customWidth="1"/>
    <col min="42" max="42" width="25.85546875" style="213" customWidth="1"/>
    <col min="43" max="45" width="19.28515625" style="2" customWidth="1"/>
    <col min="46" max="46" width="43.7109375" style="213" customWidth="1"/>
    <col min="47" max="47" width="17.5703125" style="2" customWidth="1"/>
    <col min="48" max="48" width="16.28515625" style="2" customWidth="1"/>
    <col min="49" max="16384" width="10.85546875" style="2"/>
  </cols>
  <sheetData>
    <row r="1" spans="1:49" ht="70.5" customHeight="1" x14ac:dyDescent="0.25">
      <c r="A1" s="222" t="s">
        <v>0</v>
      </c>
      <c r="B1" s="223"/>
      <c r="C1" s="223"/>
      <c r="D1" s="223"/>
      <c r="E1" s="223"/>
      <c r="F1" s="223"/>
      <c r="G1" s="223"/>
      <c r="H1" s="223"/>
      <c r="I1" s="223"/>
      <c r="J1" s="223"/>
      <c r="K1" s="223"/>
      <c r="L1" s="223"/>
      <c r="M1" s="224"/>
      <c r="N1" s="225" t="s">
        <v>1</v>
      </c>
      <c r="O1" s="226"/>
      <c r="P1" s="226"/>
      <c r="Q1" s="226"/>
      <c r="R1" s="227"/>
      <c r="S1" s="231"/>
      <c r="T1" s="221"/>
      <c r="U1" s="221"/>
      <c r="V1" s="221"/>
      <c r="W1" s="1"/>
      <c r="X1" s="221"/>
      <c r="Y1" s="221"/>
      <c r="Z1" s="221"/>
      <c r="AA1" s="221"/>
      <c r="AB1" s="221"/>
      <c r="AC1" s="221"/>
      <c r="AD1" s="221"/>
      <c r="AE1" s="221"/>
      <c r="AF1" s="221"/>
      <c r="AG1" s="221"/>
      <c r="AH1" s="221"/>
      <c r="AI1" s="221"/>
      <c r="AJ1" s="221"/>
      <c r="AK1" s="221"/>
      <c r="AL1" s="221"/>
      <c r="AM1" s="221"/>
      <c r="AN1" s="221"/>
      <c r="AO1" s="263"/>
      <c r="AP1" s="263"/>
      <c r="AQ1" s="221"/>
      <c r="AR1" s="221"/>
      <c r="AS1" s="221"/>
      <c r="AT1" s="263"/>
      <c r="AU1" s="221"/>
      <c r="AV1" s="221"/>
      <c r="AW1" s="221"/>
    </row>
    <row r="2" spans="1:49" s="3" customFormat="1" ht="23.45" customHeight="1" x14ac:dyDescent="0.25">
      <c r="A2" s="232"/>
      <c r="B2" s="233"/>
      <c r="C2" s="233"/>
      <c r="D2" s="233"/>
      <c r="E2" s="233"/>
      <c r="F2" s="233"/>
      <c r="G2" s="233"/>
      <c r="H2" s="233"/>
      <c r="I2" s="233"/>
      <c r="J2" s="233"/>
      <c r="K2" s="233"/>
      <c r="L2" s="233"/>
      <c r="M2" s="234"/>
      <c r="N2" s="228"/>
      <c r="O2" s="229"/>
      <c r="P2" s="229"/>
      <c r="Q2" s="229"/>
      <c r="R2" s="230"/>
      <c r="S2" s="231"/>
      <c r="T2" s="221"/>
      <c r="U2" s="221"/>
      <c r="V2" s="221"/>
      <c r="W2" s="1"/>
      <c r="X2" s="221"/>
      <c r="Y2" s="221"/>
      <c r="Z2" s="221"/>
      <c r="AA2" s="221"/>
      <c r="AB2" s="221"/>
      <c r="AC2" s="221"/>
      <c r="AD2" s="221"/>
      <c r="AE2" s="221"/>
      <c r="AF2" s="221"/>
      <c r="AG2" s="221"/>
      <c r="AH2" s="221"/>
      <c r="AI2" s="221"/>
      <c r="AJ2" s="221"/>
      <c r="AK2" s="221"/>
      <c r="AL2" s="221"/>
      <c r="AM2" s="221"/>
      <c r="AN2" s="221"/>
      <c r="AO2" s="263"/>
      <c r="AP2" s="263"/>
      <c r="AQ2" s="221"/>
      <c r="AR2" s="221"/>
      <c r="AS2" s="221"/>
      <c r="AT2" s="263"/>
      <c r="AU2" s="221"/>
      <c r="AV2" s="221"/>
      <c r="AW2" s="221"/>
    </row>
    <row r="3" spans="1:49" ht="15" customHeight="1" x14ac:dyDescent="0.25">
      <c r="A3" s="235"/>
      <c r="B3" s="236"/>
      <c r="C3" s="236"/>
      <c r="D3" s="236"/>
      <c r="E3" s="236"/>
      <c r="F3" s="236"/>
      <c r="G3" s="236"/>
      <c r="H3" s="236"/>
      <c r="I3" s="236"/>
      <c r="J3" s="236"/>
      <c r="K3" s="236"/>
      <c r="L3" s="236"/>
      <c r="M3" s="236"/>
      <c r="N3" s="236"/>
      <c r="O3" s="236"/>
      <c r="P3" s="236"/>
      <c r="Q3" s="236"/>
      <c r="R3" s="236"/>
      <c r="S3" s="4"/>
      <c r="T3" s="4"/>
      <c r="U3" s="4"/>
      <c r="V3" s="4"/>
      <c r="W3" s="4"/>
      <c r="X3" s="4"/>
      <c r="Y3" s="4"/>
      <c r="Z3" s="4"/>
      <c r="AA3" s="4"/>
      <c r="AB3" s="4"/>
      <c r="AC3" s="4"/>
      <c r="AD3" s="4"/>
      <c r="AE3" s="4"/>
      <c r="AF3" s="4"/>
      <c r="AG3" s="4"/>
      <c r="AH3" s="4"/>
      <c r="AI3" s="4"/>
      <c r="AJ3" s="4"/>
      <c r="AK3" s="4"/>
      <c r="AL3" s="4"/>
      <c r="AM3" s="4"/>
      <c r="AN3" s="4"/>
      <c r="AO3" s="208"/>
      <c r="AP3" s="208"/>
      <c r="AQ3" s="4"/>
      <c r="AR3" s="4"/>
      <c r="AS3" s="4"/>
      <c r="AT3" s="208"/>
      <c r="AU3" s="4"/>
      <c r="AV3" s="4"/>
      <c r="AW3" s="4"/>
    </row>
    <row r="4" spans="1:49" ht="15" customHeight="1" x14ac:dyDescent="0.25">
      <c r="A4" s="237" t="s">
        <v>2</v>
      </c>
      <c r="B4" s="238"/>
      <c r="C4" s="238"/>
      <c r="D4" s="238"/>
      <c r="E4" s="238"/>
      <c r="F4" s="238"/>
      <c r="G4" s="238"/>
      <c r="H4" s="238"/>
      <c r="I4" s="238"/>
      <c r="J4" s="238"/>
      <c r="K4" s="238"/>
      <c r="L4" s="238"/>
      <c r="M4" s="238"/>
      <c r="N4" s="238"/>
      <c r="O4" s="238"/>
      <c r="P4" s="238"/>
      <c r="Q4" s="238"/>
      <c r="R4" s="238"/>
      <c r="S4" s="4"/>
      <c r="T4" s="4"/>
      <c r="U4" s="4"/>
      <c r="V4" s="4"/>
      <c r="W4" s="4"/>
      <c r="X4" s="4"/>
      <c r="Y4" s="4"/>
      <c r="Z4" s="4"/>
      <c r="AA4" s="4"/>
      <c r="AB4" s="4"/>
      <c r="AC4" s="4"/>
      <c r="AD4" s="4"/>
      <c r="AE4" s="4"/>
      <c r="AF4" s="4"/>
      <c r="AG4" s="4"/>
      <c r="AH4" s="4"/>
      <c r="AI4" s="4"/>
      <c r="AJ4" s="4"/>
      <c r="AK4" s="4"/>
      <c r="AL4" s="4"/>
      <c r="AM4" s="4"/>
      <c r="AN4" s="4"/>
      <c r="AO4" s="208"/>
      <c r="AP4" s="208"/>
      <c r="AQ4" s="4"/>
      <c r="AR4" s="4"/>
      <c r="AS4" s="4"/>
      <c r="AT4" s="208"/>
      <c r="AU4" s="4"/>
      <c r="AV4" s="4"/>
      <c r="AW4" s="4"/>
    </row>
    <row r="5" spans="1:49" ht="15.75" customHeight="1" x14ac:dyDescent="0.25">
      <c r="A5" s="1"/>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208"/>
      <c r="AP5" s="208"/>
      <c r="AQ5" s="1"/>
      <c r="AR5" s="1"/>
      <c r="AS5" s="1"/>
      <c r="AT5" s="208"/>
      <c r="AU5" s="1"/>
      <c r="AV5" s="1"/>
      <c r="AW5" s="1"/>
    </row>
    <row r="6" spans="1:49" ht="15" customHeight="1" x14ac:dyDescent="0.25">
      <c r="A6" s="239" t="s">
        <v>3</v>
      </c>
      <c r="B6" s="240"/>
      <c r="C6" s="245" t="s">
        <v>4</v>
      </c>
      <c r="D6" s="246"/>
      <c r="E6" s="247"/>
      <c r="F6" s="254" t="s">
        <v>5</v>
      </c>
      <c r="G6" s="255"/>
      <c r="H6" s="255"/>
      <c r="I6" s="255"/>
      <c r="J6" s="255"/>
      <c r="K6" s="255"/>
      <c r="L6" s="255"/>
      <c r="M6" s="256"/>
      <c r="N6" s="1"/>
      <c r="O6" s="1"/>
      <c r="P6" s="1"/>
      <c r="Q6" s="1"/>
      <c r="R6" s="1"/>
      <c r="S6" s="1"/>
      <c r="T6" s="1"/>
      <c r="U6" s="1"/>
      <c r="V6" s="1"/>
      <c r="W6" s="1"/>
      <c r="X6" s="1"/>
      <c r="Y6" s="1"/>
      <c r="Z6" s="1"/>
      <c r="AA6" s="1"/>
      <c r="AB6" s="1"/>
      <c r="AC6" s="1"/>
      <c r="AD6" s="1"/>
      <c r="AE6" s="1"/>
      <c r="AF6" s="1"/>
      <c r="AG6" s="1"/>
      <c r="AH6" s="1"/>
      <c r="AI6" s="1"/>
      <c r="AJ6" s="1"/>
      <c r="AK6" s="1"/>
      <c r="AL6" s="1"/>
      <c r="AM6" s="1"/>
      <c r="AN6" s="1"/>
      <c r="AO6" s="208"/>
      <c r="AP6" s="208"/>
      <c r="AQ6" s="1"/>
      <c r="AR6" s="1"/>
      <c r="AS6" s="1"/>
      <c r="AT6" s="208"/>
      <c r="AU6" s="1"/>
      <c r="AV6" s="1"/>
      <c r="AW6" s="1"/>
    </row>
    <row r="7" spans="1:49" ht="15" customHeight="1" x14ac:dyDescent="0.25">
      <c r="A7" s="241"/>
      <c r="B7" s="242"/>
      <c r="C7" s="248"/>
      <c r="D7" s="249"/>
      <c r="E7" s="250"/>
      <c r="F7" s="6" t="s">
        <v>6</v>
      </c>
      <c r="G7" s="257" t="s">
        <v>7</v>
      </c>
      <c r="H7" s="259"/>
      <c r="I7" s="257" t="s">
        <v>8</v>
      </c>
      <c r="J7" s="258"/>
      <c r="K7" s="258"/>
      <c r="L7" s="258"/>
      <c r="M7" s="259"/>
      <c r="N7" s="1"/>
      <c r="O7" s="1"/>
      <c r="P7" s="1"/>
      <c r="Q7" s="1"/>
      <c r="R7" s="1"/>
      <c r="S7" s="1"/>
      <c r="T7" s="1"/>
      <c r="U7" s="1"/>
      <c r="V7" s="1"/>
      <c r="W7" s="1"/>
      <c r="X7" s="1"/>
      <c r="Y7" s="1"/>
      <c r="Z7" s="1"/>
      <c r="AA7" s="1"/>
      <c r="AB7" s="1"/>
      <c r="AC7" s="1"/>
      <c r="AD7" s="1"/>
      <c r="AE7" s="1"/>
      <c r="AF7" s="1"/>
      <c r="AG7" s="1"/>
      <c r="AH7" s="1"/>
      <c r="AI7" s="1"/>
      <c r="AJ7" s="1"/>
      <c r="AK7" s="1"/>
      <c r="AL7" s="1"/>
      <c r="AM7" s="1"/>
      <c r="AN7" s="1"/>
      <c r="AO7" s="208"/>
      <c r="AP7" s="208"/>
      <c r="AQ7" s="1"/>
      <c r="AR7" s="1"/>
      <c r="AS7" s="1"/>
      <c r="AT7" s="208"/>
      <c r="AU7" s="1"/>
      <c r="AV7" s="1"/>
      <c r="AW7" s="1"/>
    </row>
    <row r="8" spans="1:49" ht="15" customHeight="1" x14ac:dyDescent="0.25">
      <c r="A8" s="241"/>
      <c r="B8" s="242"/>
      <c r="C8" s="248"/>
      <c r="D8" s="249"/>
      <c r="E8" s="250"/>
      <c r="F8" s="63">
        <v>1</v>
      </c>
      <c r="G8" s="349" t="s">
        <v>9</v>
      </c>
      <c r="H8" s="350"/>
      <c r="I8" s="260" t="s">
        <v>10</v>
      </c>
      <c r="J8" s="261"/>
      <c r="K8" s="261"/>
      <c r="L8" s="261"/>
      <c r="M8" s="262"/>
      <c r="N8" s="1"/>
      <c r="O8" s="1"/>
      <c r="P8" s="1"/>
      <c r="Q8" s="1"/>
      <c r="R8" s="1"/>
      <c r="S8" s="1"/>
      <c r="T8" s="1"/>
      <c r="U8" s="1"/>
      <c r="V8" s="1"/>
      <c r="W8" s="1"/>
      <c r="X8" s="1"/>
      <c r="Y8" s="1"/>
      <c r="Z8" s="1"/>
      <c r="AA8" s="1"/>
      <c r="AB8" s="1"/>
      <c r="AC8" s="1"/>
      <c r="AD8" s="1"/>
      <c r="AE8" s="1"/>
      <c r="AF8" s="1"/>
      <c r="AG8" s="1"/>
      <c r="AH8" s="1"/>
      <c r="AI8" s="1"/>
      <c r="AJ8" s="1"/>
      <c r="AK8" s="1"/>
      <c r="AL8" s="1"/>
      <c r="AM8" s="1"/>
      <c r="AN8" s="1"/>
      <c r="AO8" s="208"/>
      <c r="AP8" s="208"/>
      <c r="AQ8" s="1"/>
      <c r="AR8" s="1"/>
      <c r="AS8" s="1"/>
      <c r="AT8" s="208"/>
      <c r="AU8" s="1"/>
      <c r="AV8" s="1"/>
      <c r="AW8" s="1"/>
    </row>
    <row r="9" spans="1:49" ht="38.25" customHeight="1" x14ac:dyDescent="0.25">
      <c r="A9" s="241"/>
      <c r="B9" s="242"/>
      <c r="C9" s="248"/>
      <c r="D9" s="249"/>
      <c r="E9" s="250"/>
      <c r="F9" s="63">
        <v>2</v>
      </c>
      <c r="G9" s="349" t="s">
        <v>11</v>
      </c>
      <c r="H9" s="350"/>
      <c r="I9" s="370" t="s">
        <v>12</v>
      </c>
      <c r="J9" s="371"/>
      <c r="K9" s="371"/>
      <c r="L9" s="371"/>
      <c r="M9" s="372"/>
      <c r="N9" s="1"/>
      <c r="O9" s="1"/>
      <c r="P9" s="1"/>
      <c r="Q9" s="1"/>
      <c r="R9" s="1"/>
      <c r="S9" s="1"/>
      <c r="T9" s="1"/>
      <c r="U9" s="1"/>
      <c r="V9" s="1"/>
      <c r="W9" s="1"/>
      <c r="X9" s="1"/>
      <c r="Y9" s="1"/>
      <c r="Z9" s="1"/>
      <c r="AA9" s="1"/>
      <c r="AB9" s="1"/>
      <c r="AC9" s="1"/>
      <c r="AD9" s="1"/>
      <c r="AE9" s="1"/>
      <c r="AF9" s="1"/>
      <c r="AG9" s="1"/>
      <c r="AH9" s="1"/>
      <c r="AI9" s="1"/>
      <c r="AJ9" s="1"/>
      <c r="AK9" s="1"/>
      <c r="AL9" s="1"/>
      <c r="AM9" s="1"/>
      <c r="AN9" s="1"/>
      <c r="AO9" s="208"/>
      <c r="AP9" s="208"/>
      <c r="AQ9" s="1"/>
      <c r="AR9" s="1"/>
      <c r="AS9" s="1"/>
      <c r="AT9" s="208"/>
      <c r="AU9" s="1"/>
      <c r="AV9" s="1"/>
      <c r="AW9" s="1"/>
    </row>
    <row r="10" spans="1:49" ht="38.25" customHeight="1" x14ac:dyDescent="0.25">
      <c r="A10" s="241"/>
      <c r="B10" s="242"/>
      <c r="C10" s="248"/>
      <c r="D10" s="249"/>
      <c r="E10" s="250"/>
      <c r="F10" s="63">
        <v>3</v>
      </c>
      <c r="G10" s="349" t="s">
        <v>13</v>
      </c>
      <c r="H10" s="350"/>
      <c r="I10" s="370" t="s">
        <v>14</v>
      </c>
      <c r="J10" s="371"/>
      <c r="K10" s="371"/>
      <c r="L10" s="371"/>
      <c r="M10" s="372"/>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208"/>
      <c r="AP10" s="208"/>
      <c r="AQ10" s="1"/>
      <c r="AR10" s="1"/>
      <c r="AS10" s="1"/>
      <c r="AT10" s="208"/>
      <c r="AU10" s="1"/>
      <c r="AV10" s="1"/>
      <c r="AW10" s="1"/>
    </row>
    <row r="11" spans="1:49" ht="55.5" customHeight="1" x14ac:dyDescent="0.25">
      <c r="A11" s="241"/>
      <c r="B11" s="242"/>
      <c r="C11" s="248"/>
      <c r="D11" s="249"/>
      <c r="E11" s="250"/>
      <c r="F11" s="63">
        <v>4</v>
      </c>
      <c r="G11" s="349" t="s">
        <v>15</v>
      </c>
      <c r="H11" s="350"/>
      <c r="I11" s="363" t="s">
        <v>16</v>
      </c>
      <c r="J11" s="364"/>
      <c r="K11" s="364"/>
      <c r="L11" s="364"/>
      <c r="M11" s="365"/>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208"/>
      <c r="AP11" s="208"/>
      <c r="AQ11" s="1"/>
      <c r="AR11" s="1"/>
      <c r="AS11" s="1"/>
      <c r="AT11" s="208"/>
      <c r="AU11" s="1"/>
      <c r="AV11" s="1"/>
      <c r="AW11" s="1"/>
    </row>
    <row r="12" spans="1:49" ht="86.25" customHeight="1" x14ac:dyDescent="0.25">
      <c r="A12" s="243"/>
      <c r="B12" s="244"/>
      <c r="C12" s="251"/>
      <c r="D12" s="252"/>
      <c r="E12" s="253"/>
      <c r="F12" s="63">
        <v>5</v>
      </c>
      <c r="G12" s="349" t="s">
        <v>236</v>
      </c>
      <c r="H12" s="350"/>
      <c r="I12" s="363" t="s">
        <v>261</v>
      </c>
      <c r="J12" s="364"/>
      <c r="K12" s="364"/>
      <c r="L12" s="364"/>
      <c r="M12" s="365"/>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208"/>
      <c r="AP12" s="208"/>
      <c r="AQ12" s="1"/>
      <c r="AR12" s="1"/>
      <c r="AS12" s="1"/>
      <c r="AT12" s="208"/>
      <c r="AU12" s="1"/>
      <c r="AV12" s="1"/>
      <c r="AW12" s="1"/>
    </row>
    <row r="13" spans="1:49" ht="86.25" customHeight="1" x14ac:dyDescent="0.25">
      <c r="A13" s="154"/>
      <c r="B13" s="154"/>
      <c r="C13" s="154"/>
      <c r="D13" s="154"/>
      <c r="E13" s="154"/>
      <c r="F13" s="63">
        <v>6</v>
      </c>
      <c r="G13" s="349" t="s">
        <v>288</v>
      </c>
      <c r="H13" s="350"/>
      <c r="I13" s="363" t="s">
        <v>287</v>
      </c>
      <c r="J13" s="364"/>
      <c r="K13" s="364"/>
      <c r="L13" s="364"/>
      <c r="M13" s="365"/>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208"/>
      <c r="AP13" s="208"/>
      <c r="AQ13" s="1"/>
      <c r="AR13" s="1"/>
      <c r="AS13" s="1"/>
      <c r="AT13" s="208"/>
      <c r="AU13" s="1"/>
      <c r="AV13" s="1"/>
      <c r="AW13" s="1"/>
    </row>
    <row r="14" spans="1:49" ht="54" customHeight="1" x14ac:dyDescent="0.25">
      <c r="A14" s="154"/>
      <c r="B14" s="154"/>
      <c r="C14" s="154"/>
      <c r="D14" s="154"/>
      <c r="E14" s="154"/>
      <c r="F14" s="63">
        <v>7</v>
      </c>
      <c r="G14" s="349" t="s">
        <v>325</v>
      </c>
      <c r="H14" s="350"/>
      <c r="I14" s="363" t="s">
        <v>326</v>
      </c>
      <c r="J14" s="364"/>
      <c r="K14" s="364"/>
      <c r="L14" s="364"/>
      <c r="M14" s="365"/>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208"/>
      <c r="AP14" s="208"/>
      <c r="AQ14" s="1"/>
      <c r="AR14" s="1"/>
      <c r="AS14" s="1"/>
      <c r="AT14" s="208"/>
      <c r="AU14" s="1"/>
      <c r="AV14" s="1"/>
      <c r="AW14" s="1"/>
    </row>
    <row r="15" spans="1:49" ht="17.25" customHeight="1" thickBot="1" x14ac:dyDescent="0.3">
      <c r="A15" s="154"/>
      <c r="B15" s="154"/>
      <c r="C15" s="154"/>
      <c r="D15" s="154"/>
      <c r="E15" s="154"/>
      <c r="F15" s="155"/>
      <c r="G15" s="155"/>
      <c r="H15" s="155"/>
      <c r="I15" s="156"/>
      <c r="J15" s="156"/>
      <c r="K15" s="156"/>
      <c r="L15" s="156"/>
      <c r="M15" s="156"/>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208"/>
      <c r="AP15" s="208"/>
      <c r="AQ15" s="1"/>
      <c r="AR15" s="1"/>
      <c r="AS15" s="1"/>
      <c r="AT15" s="208"/>
      <c r="AU15" s="1"/>
      <c r="AV15" s="1"/>
      <c r="AW15" s="1"/>
    </row>
    <row r="16" spans="1:49" ht="17.25" hidden="1" customHeight="1" x14ac:dyDescent="0.25">
      <c r="A16" s="154"/>
      <c r="B16" s="154"/>
      <c r="C16" s="154"/>
      <c r="D16" s="154"/>
      <c r="E16" s="154"/>
      <c r="F16" s="155"/>
      <c r="G16" s="155"/>
      <c r="H16" s="155"/>
      <c r="I16" s="156"/>
      <c r="J16" s="156"/>
      <c r="K16" s="156"/>
      <c r="L16" s="156"/>
      <c r="M16" s="156"/>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208"/>
      <c r="AP16" s="208"/>
      <c r="AQ16" s="1"/>
      <c r="AR16" s="1"/>
      <c r="AS16" s="1"/>
      <c r="AT16" s="208"/>
      <c r="AU16" s="1"/>
      <c r="AV16" s="1"/>
      <c r="AW16" s="1"/>
    </row>
    <row r="17" spans="1:49" ht="17.25" hidden="1" customHeight="1" x14ac:dyDescent="0.25">
      <c r="A17" s="154"/>
      <c r="B17" s="154"/>
      <c r="C17" s="154"/>
      <c r="D17" s="154"/>
      <c r="E17" s="154"/>
      <c r="F17" s="155"/>
      <c r="G17" s="155"/>
      <c r="H17" s="155"/>
      <c r="I17" s="156"/>
      <c r="J17" s="156"/>
      <c r="K17" s="156"/>
      <c r="L17" s="156"/>
      <c r="M17" s="156"/>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208"/>
      <c r="AP17" s="208"/>
      <c r="AQ17" s="1"/>
      <c r="AR17" s="1"/>
      <c r="AS17" s="1"/>
      <c r="AT17" s="208"/>
      <c r="AU17" s="1"/>
      <c r="AV17" s="1"/>
      <c r="AW17" s="1"/>
    </row>
    <row r="18" spans="1:49" ht="19.5" hidden="1" customHeight="1" thickBot="1" x14ac:dyDescent="0.3">
      <c r="A18" s="154"/>
      <c r="B18" s="154"/>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208"/>
      <c r="AP18" s="208"/>
      <c r="AQ18" s="1"/>
      <c r="AR18" s="1"/>
      <c r="AS18" s="1"/>
      <c r="AT18" s="208"/>
      <c r="AU18" s="1"/>
      <c r="AV18" s="1"/>
      <c r="AW18" s="1"/>
    </row>
    <row r="19" spans="1:49" ht="15" customHeight="1" x14ac:dyDescent="0.25">
      <c r="A19" s="264" t="s">
        <v>17</v>
      </c>
      <c r="B19" s="265"/>
      <c r="C19" s="268" t="s">
        <v>18</v>
      </c>
      <c r="D19" s="271" t="s">
        <v>19</v>
      </c>
      <c r="E19" s="272"/>
      <c r="F19" s="265"/>
      <c r="G19" s="275" t="s">
        <v>20</v>
      </c>
      <c r="H19" s="275"/>
      <c r="I19" s="275"/>
      <c r="J19" s="275"/>
      <c r="K19" s="275"/>
      <c r="L19" s="275"/>
      <c r="M19" s="275"/>
      <c r="N19" s="275"/>
      <c r="O19" s="275"/>
      <c r="P19" s="275"/>
      <c r="Q19" s="276"/>
      <c r="R19" s="304" t="s">
        <v>21</v>
      </c>
      <c r="S19" s="305"/>
      <c r="T19" s="305"/>
      <c r="U19" s="305"/>
      <c r="V19" s="306"/>
      <c r="W19" s="313" t="s">
        <v>22</v>
      </c>
      <c r="X19" s="313"/>
      <c r="Y19" s="313"/>
      <c r="Z19" s="313"/>
      <c r="AA19" s="314"/>
      <c r="AB19" s="315" t="s">
        <v>23</v>
      </c>
      <c r="AC19" s="316"/>
      <c r="AD19" s="316"/>
      <c r="AE19" s="316"/>
      <c r="AF19" s="317"/>
      <c r="AG19" s="318" t="s">
        <v>23</v>
      </c>
      <c r="AH19" s="318"/>
      <c r="AI19" s="318"/>
      <c r="AJ19" s="318"/>
      <c r="AK19" s="319"/>
      <c r="AL19" s="316" t="s">
        <v>23</v>
      </c>
      <c r="AM19" s="316"/>
      <c r="AN19" s="316"/>
      <c r="AO19" s="316"/>
      <c r="AP19" s="317"/>
      <c r="AQ19" s="320" t="s">
        <v>24</v>
      </c>
      <c r="AR19" s="321"/>
      <c r="AS19" s="321"/>
      <c r="AT19" s="322"/>
      <c r="AU19" s="7"/>
    </row>
    <row r="20" spans="1:49" s="8" customFormat="1" x14ac:dyDescent="0.25">
      <c r="A20" s="266"/>
      <c r="B20" s="242"/>
      <c r="C20" s="269"/>
      <c r="D20" s="241"/>
      <c r="E20" s="273"/>
      <c r="F20" s="242"/>
      <c r="G20" s="277"/>
      <c r="H20" s="277"/>
      <c r="I20" s="277"/>
      <c r="J20" s="277"/>
      <c r="K20" s="277"/>
      <c r="L20" s="277"/>
      <c r="M20" s="277"/>
      <c r="N20" s="277"/>
      <c r="O20" s="277"/>
      <c r="P20" s="277"/>
      <c r="Q20" s="278"/>
      <c r="R20" s="307"/>
      <c r="S20" s="308"/>
      <c r="T20" s="308"/>
      <c r="U20" s="308"/>
      <c r="V20" s="309"/>
      <c r="W20" s="323" t="s">
        <v>25</v>
      </c>
      <c r="X20" s="323"/>
      <c r="Y20" s="323"/>
      <c r="Z20" s="323"/>
      <c r="AA20" s="324"/>
      <c r="AB20" s="351" t="s">
        <v>26</v>
      </c>
      <c r="AC20" s="352"/>
      <c r="AD20" s="352"/>
      <c r="AE20" s="352"/>
      <c r="AF20" s="353"/>
      <c r="AG20" s="357" t="s">
        <v>27</v>
      </c>
      <c r="AH20" s="358"/>
      <c r="AI20" s="358"/>
      <c r="AJ20" s="358"/>
      <c r="AK20" s="359"/>
      <c r="AL20" s="351" t="s">
        <v>28</v>
      </c>
      <c r="AM20" s="352"/>
      <c r="AN20" s="352"/>
      <c r="AO20" s="352"/>
      <c r="AP20" s="353"/>
      <c r="AQ20" s="281" t="s">
        <v>29</v>
      </c>
      <c r="AR20" s="282"/>
      <c r="AS20" s="282"/>
      <c r="AT20" s="283"/>
      <c r="AU20" s="7"/>
    </row>
    <row r="21" spans="1:49" s="8" customFormat="1" x14ac:dyDescent="0.25">
      <c r="A21" s="267"/>
      <c r="B21" s="244"/>
      <c r="C21" s="269"/>
      <c r="D21" s="243"/>
      <c r="E21" s="274"/>
      <c r="F21" s="244"/>
      <c r="G21" s="279"/>
      <c r="H21" s="279"/>
      <c r="I21" s="279"/>
      <c r="J21" s="279"/>
      <c r="K21" s="279"/>
      <c r="L21" s="279"/>
      <c r="M21" s="279"/>
      <c r="N21" s="279"/>
      <c r="O21" s="279"/>
      <c r="P21" s="279"/>
      <c r="Q21" s="280"/>
      <c r="R21" s="310"/>
      <c r="S21" s="311"/>
      <c r="T21" s="311"/>
      <c r="U21" s="311"/>
      <c r="V21" s="312"/>
      <c r="W21" s="325"/>
      <c r="X21" s="325"/>
      <c r="Y21" s="325"/>
      <c r="Z21" s="325"/>
      <c r="AA21" s="326"/>
      <c r="AB21" s="354"/>
      <c r="AC21" s="355"/>
      <c r="AD21" s="355"/>
      <c r="AE21" s="355"/>
      <c r="AF21" s="356"/>
      <c r="AG21" s="360"/>
      <c r="AH21" s="361"/>
      <c r="AI21" s="361"/>
      <c r="AJ21" s="361"/>
      <c r="AK21" s="362"/>
      <c r="AL21" s="354"/>
      <c r="AM21" s="355"/>
      <c r="AN21" s="355"/>
      <c r="AO21" s="355"/>
      <c r="AP21" s="356"/>
      <c r="AQ21" s="284"/>
      <c r="AR21" s="285"/>
      <c r="AS21" s="285"/>
      <c r="AT21" s="286"/>
      <c r="AU21" s="7"/>
    </row>
    <row r="22" spans="1:49" s="8" customFormat="1" ht="65.25" customHeight="1" thickBot="1" x14ac:dyDescent="0.3">
      <c r="A22" s="9" t="s">
        <v>30</v>
      </c>
      <c r="B22" s="10" t="s">
        <v>31</v>
      </c>
      <c r="C22" s="270"/>
      <c r="D22" s="11" t="s">
        <v>32</v>
      </c>
      <c r="E22" s="10" t="s">
        <v>33</v>
      </c>
      <c r="F22" s="10" t="s">
        <v>34</v>
      </c>
      <c r="G22" s="12" t="s">
        <v>35</v>
      </c>
      <c r="H22" s="12" t="s">
        <v>36</v>
      </c>
      <c r="I22" s="12" t="s">
        <v>37</v>
      </c>
      <c r="J22" s="12" t="s">
        <v>38</v>
      </c>
      <c r="K22" s="12" t="s">
        <v>39</v>
      </c>
      <c r="L22" s="12" t="s">
        <v>40</v>
      </c>
      <c r="M22" s="12" t="s">
        <v>41</v>
      </c>
      <c r="N22" s="12" t="s">
        <v>42</v>
      </c>
      <c r="O22" s="12" t="s">
        <v>43</v>
      </c>
      <c r="P22" s="12" t="s">
        <v>44</v>
      </c>
      <c r="Q22" s="13" t="s">
        <v>45</v>
      </c>
      <c r="R22" s="14" t="s">
        <v>46</v>
      </c>
      <c r="S22" s="15" t="s">
        <v>47</v>
      </c>
      <c r="T22" s="15" t="s">
        <v>48</v>
      </c>
      <c r="U22" s="15" t="s">
        <v>49</v>
      </c>
      <c r="V22" s="16" t="s">
        <v>50</v>
      </c>
      <c r="W22" s="17" t="s">
        <v>51</v>
      </c>
      <c r="X22" s="18" t="s">
        <v>52</v>
      </c>
      <c r="Y22" s="18" t="s">
        <v>53</v>
      </c>
      <c r="Z22" s="18" t="s">
        <v>54</v>
      </c>
      <c r="AA22" s="19" t="s">
        <v>55</v>
      </c>
      <c r="AB22" s="20" t="s">
        <v>51</v>
      </c>
      <c r="AC22" s="21" t="s">
        <v>52</v>
      </c>
      <c r="AD22" s="21" t="s">
        <v>53</v>
      </c>
      <c r="AE22" s="21" t="s">
        <v>54</v>
      </c>
      <c r="AF22" s="22" t="s">
        <v>55</v>
      </c>
      <c r="AG22" s="23" t="s">
        <v>51</v>
      </c>
      <c r="AH22" s="24" t="s">
        <v>52</v>
      </c>
      <c r="AI22" s="24" t="s">
        <v>53</v>
      </c>
      <c r="AJ22" s="24" t="s">
        <v>54</v>
      </c>
      <c r="AK22" s="25" t="s">
        <v>55</v>
      </c>
      <c r="AL22" s="189" t="s">
        <v>51</v>
      </c>
      <c r="AM22" s="190" t="s">
        <v>52</v>
      </c>
      <c r="AN22" s="190" t="s">
        <v>53</v>
      </c>
      <c r="AO22" s="190" t="s">
        <v>54</v>
      </c>
      <c r="AP22" s="191" t="s">
        <v>55</v>
      </c>
      <c r="AQ22" s="26" t="s">
        <v>51</v>
      </c>
      <c r="AR22" s="27" t="s">
        <v>56</v>
      </c>
      <c r="AS22" s="27" t="s">
        <v>57</v>
      </c>
      <c r="AT22" s="28" t="s">
        <v>58</v>
      </c>
      <c r="AU22" s="7"/>
    </row>
    <row r="23" spans="1:49" s="8" customFormat="1" ht="192.75" customHeight="1" x14ac:dyDescent="0.25">
      <c r="A23" s="58">
        <v>4</v>
      </c>
      <c r="B23" s="59" t="s">
        <v>59</v>
      </c>
      <c r="C23" s="60" t="s">
        <v>60</v>
      </c>
      <c r="D23" s="61">
        <v>1</v>
      </c>
      <c r="E23" s="62" t="s">
        <v>61</v>
      </c>
      <c r="F23" s="63" t="s">
        <v>62</v>
      </c>
      <c r="G23" s="64" t="s">
        <v>63</v>
      </c>
      <c r="H23" s="65" t="s">
        <v>64</v>
      </c>
      <c r="I23" s="77" t="s">
        <v>65</v>
      </c>
      <c r="J23" s="61" t="s">
        <v>66</v>
      </c>
      <c r="K23" s="59" t="s">
        <v>67</v>
      </c>
      <c r="L23" s="66">
        <v>0</v>
      </c>
      <c r="M23" s="66">
        <v>0.05</v>
      </c>
      <c r="N23" s="66">
        <v>0.1</v>
      </c>
      <c r="O23" s="66">
        <v>0.2</v>
      </c>
      <c r="P23" s="66">
        <f t="shared" ref="P23:P30" si="0">+O23</f>
        <v>0.2</v>
      </c>
      <c r="Q23" s="67" t="s">
        <v>68</v>
      </c>
      <c r="R23" s="68" t="s">
        <v>69</v>
      </c>
      <c r="S23" s="64" t="s">
        <v>70</v>
      </c>
      <c r="T23" s="59" t="s">
        <v>71</v>
      </c>
      <c r="U23" s="69" t="s">
        <v>72</v>
      </c>
      <c r="V23" s="70" t="s">
        <v>73</v>
      </c>
      <c r="W23" s="71" t="s">
        <v>74</v>
      </c>
      <c r="X23" s="72" t="s">
        <v>75</v>
      </c>
      <c r="Y23" s="60" t="s">
        <v>74</v>
      </c>
      <c r="Z23" s="104" t="s">
        <v>76</v>
      </c>
      <c r="AA23" s="105" t="s">
        <v>77</v>
      </c>
      <c r="AB23" s="71">
        <f t="shared" ref="AB23:AB37" si="1">+M23</f>
        <v>0.05</v>
      </c>
      <c r="AC23" s="110">
        <v>0.1</v>
      </c>
      <c r="AD23" s="108">
        <f>IF(AC23/AB23&gt;100%,100%,AC23/AB23)</f>
        <v>1</v>
      </c>
      <c r="AE23" s="104" t="s">
        <v>237</v>
      </c>
      <c r="AF23" s="73" t="s">
        <v>77</v>
      </c>
      <c r="AG23" s="71">
        <f t="shared" ref="AG23:AG37" si="2">+N23</f>
        <v>0.1</v>
      </c>
      <c r="AH23" s="167">
        <v>0.17699999999999999</v>
      </c>
      <c r="AI23" s="108">
        <f>IF(AH23/AG23&gt;100%,100%,AH23/AG23)</f>
        <v>1</v>
      </c>
      <c r="AJ23" s="104" t="s">
        <v>270</v>
      </c>
      <c r="AK23" s="187" t="s">
        <v>77</v>
      </c>
      <c r="AL23" s="194">
        <f t="shared" ref="AL23:AL37" si="3">+O23</f>
        <v>0.2</v>
      </c>
      <c r="AM23" s="195">
        <v>0.215</v>
      </c>
      <c r="AN23" s="196">
        <f>IF(AM23/AL23&gt;100%,100%,AM23/AL23)</f>
        <v>1</v>
      </c>
      <c r="AO23" s="209" t="s">
        <v>296</v>
      </c>
      <c r="AP23" s="202" t="s">
        <v>289</v>
      </c>
      <c r="AQ23" s="194">
        <f t="shared" ref="AQ23:AQ37" si="4">+P23</f>
        <v>0.2</v>
      </c>
      <c r="AR23" s="195">
        <v>0.215</v>
      </c>
      <c r="AS23" s="196">
        <f>IF(AR23/AQ23&gt;100%,100%,AR23/AQ23)</f>
        <v>1</v>
      </c>
      <c r="AT23" s="202" t="s">
        <v>306</v>
      </c>
      <c r="AU23" s="74"/>
    </row>
    <row r="24" spans="1:49" s="8" customFormat="1" ht="211.5" customHeight="1" x14ac:dyDescent="0.25">
      <c r="A24" s="75">
        <v>4</v>
      </c>
      <c r="B24" s="64" t="s">
        <v>59</v>
      </c>
      <c r="C24" s="66" t="s">
        <v>78</v>
      </c>
      <c r="D24" s="63">
        <v>2</v>
      </c>
      <c r="E24" s="76" t="s">
        <v>79</v>
      </c>
      <c r="F24" s="63" t="s">
        <v>62</v>
      </c>
      <c r="G24" s="76" t="s">
        <v>80</v>
      </c>
      <c r="H24" s="76" t="s">
        <v>81</v>
      </c>
      <c r="I24" s="77">
        <v>0.6</v>
      </c>
      <c r="J24" s="78" t="s">
        <v>66</v>
      </c>
      <c r="K24" s="59" t="s">
        <v>67</v>
      </c>
      <c r="L24" s="79">
        <v>0.12</v>
      </c>
      <c r="M24" s="79">
        <v>0.34</v>
      </c>
      <c r="N24" s="80">
        <v>0.51</v>
      </c>
      <c r="O24" s="80">
        <v>0.68</v>
      </c>
      <c r="P24" s="81">
        <f t="shared" si="0"/>
        <v>0.68</v>
      </c>
      <c r="Q24" s="82" t="s">
        <v>82</v>
      </c>
      <c r="R24" s="83" t="s">
        <v>83</v>
      </c>
      <c r="S24" s="76" t="s">
        <v>84</v>
      </c>
      <c r="T24" s="59" t="s">
        <v>71</v>
      </c>
      <c r="U24" s="84" t="s">
        <v>72</v>
      </c>
      <c r="V24" s="82" t="s">
        <v>85</v>
      </c>
      <c r="W24" s="71">
        <f t="shared" ref="W24:W37" si="5">+L24</f>
        <v>0.12</v>
      </c>
      <c r="X24" s="106">
        <v>0.58420000000000005</v>
      </c>
      <c r="Y24" s="108">
        <f>IF(X24/W24&gt;100%,100%,X24/W24)</f>
        <v>1</v>
      </c>
      <c r="Z24" s="104" t="s">
        <v>86</v>
      </c>
      <c r="AA24" s="67" t="s">
        <v>77</v>
      </c>
      <c r="AB24" s="71">
        <f t="shared" si="1"/>
        <v>0.34</v>
      </c>
      <c r="AC24" s="110">
        <v>0.76200000000000001</v>
      </c>
      <c r="AD24" s="108">
        <f>IF(AC24/AB24&gt;100%,100%,AC24/AB24)</f>
        <v>1</v>
      </c>
      <c r="AE24" s="104" t="s">
        <v>238</v>
      </c>
      <c r="AF24" s="85" t="s">
        <v>77</v>
      </c>
      <c r="AG24" s="71">
        <f t="shared" si="2"/>
        <v>0.51</v>
      </c>
      <c r="AH24" s="106">
        <v>0.92830000000000001</v>
      </c>
      <c r="AI24" s="108">
        <f t="shared" ref="AI24:AI37" si="6">IF(AH24/AG24&gt;100%,100%,AH24/AG24)</f>
        <v>1</v>
      </c>
      <c r="AJ24" s="104" t="s">
        <v>271</v>
      </c>
      <c r="AK24" s="187" t="s">
        <v>77</v>
      </c>
      <c r="AL24" s="197">
        <f t="shared" si="3"/>
        <v>0.68</v>
      </c>
      <c r="AM24" s="106">
        <v>0.95760000000000001</v>
      </c>
      <c r="AN24" s="193">
        <f t="shared" ref="AN24:AN44" si="7">IF(AM24/AL24&gt;100%,100%,AM24/AL24)</f>
        <v>1</v>
      </c>
      <c r="AO24" s="210" t="s">
        <v>297</v>
      </c>
      <c r="AP24" s="112" t="s">
        <v>85</v>
      </c>
      <c r="AQ24" s="109">
        <f t="shared" si="4"/>
        <v>0.68</v>
      </c>
      <c r="AR24" s="110">
        <v>0.95760000000000001</v>
      </c>
      <c r="AS24" s="108">
        <f t="shared" ref="AS24:AS37" si="8">IF(AR24/AQ24&gt;100%,100%,AR24/AQ24)</f>
        <v>1</v>
      </c>
      <c r="AT24" s="203" t="s">
        <v>307</v>
      </c>
      <c r="AU24" s="74"/>
    </row>
    <row r="25" spans="1:49" s="8" customFormat="1" ht="126" customHeight="1" x14ac:dyDescent="0.25">
      <c r="A25" s="75">
        <v>4</v>
      </c>
      <c r="B25" s="64" t="s">
        <v>59</v>
      </c>
      <c r="C25" s="66" t="s">
        <v>78</v>
      </c>
      <c r="D25" s="63">
        <v>3</v>
      </c>
      <c r="E25" s="76" t="s">
        <v>87</v>
      </c>
      <c r="F25" s="63" t="s">
        <v>62</v>
      </c>
      <c r="G25" s="76" t="s">
        <v>88</v>
      </c>
      <c r="H25" s="76" t="s">
        <v>89</v>
      </c>
      <c r="I25" s="77">
        <v>0.6</v>
      </c>
      <c r="J25" s="78" t="s">
        <v>66</v>
      </c>
      <c r="K25" s="59" t="s">
        <v>67</v>
      </c>
      <c r="L25" s="66">
        <v>0.12</v>
      </c>
      <c r="M25" s="66">
        <v>0.3</v>
      </c>
      <c r="N25" s="66">
        <v>0.48</v>
      </c>
      <c r="O25" s="66">
        <v>0.65</v>
      </c>
      <c r="P25" s="66">
        <f t="shared" si="0"/>
        <v>0.65</v>
      </c>
      <c r="Q25" s="82" t="s">
        <v>82</v>
      </c>
      <c r="R25" s="83" t="s">
        <v>83</v>
      </c>
      <c r="S25" s="76" t="s">
        <v>84</v>
      </c>
      <c r="T25" s="59" t="s">
        <v>71</v>
      </c>
      <c r="U25" s="84" t="s">
        <v>72</v>
      </c>
      <c r="V25" s="82" t="s">
        <v>85</v>
      </c>
      <c r="W25" s="71">
        <f t="shared" si="5"/>
        <v>0.12</v>
      </c>
      <c r="X25" s="106">
        <v>1.03E-2</v>
      </c>
      <c r="Y25" s="108">
        <f t="shared" ref="Y25:Y37" si="9">IF(X25/W25&gt;100%,100%,X25/W25)</f>
        <v>8.5833333333333331E-2</v>
      </c>
      <c r="Z25" s="104" t="s">
        <v>90</v>
      </c>
      <c r="AA25" s="67" t="s">
        <v>77</v>
      </c>
      <c r="AB25" s="71">
        <f t="shared" si="1"/>
        <v>0.3</v>
      </c>
      <c r="AC25" s="110">
        <v>0.49959999999999999</v>
      </c>
      <c r="AD25" s="108">
        <f t="shared" ref="AD25:AD37" si="10">IF(AC25/AB25&gt;100%,100%,AC25/AB25)</f>
        <v>1</v>
      </c>
      <c r="AE25" s="104" t="s">
        <v>239</v>
      </c>
      <c r="AF25" s="85" t="s">
        <v>77</v>
      </c>
      <c r="AG25" s="71">
        <f t="shared" si="2"/>
        <v>0.48</v>
      </c>
      <c r="AH25" s="106">
        <v>0.79834388119546607</v>
      </c>
      <c r="AI25" s="108">
        <f t="shared" si="6"/>
        <v>1</v>
      </c>
      <c r="AJ25" s="104" t="s">
        <v>272</v>
      </c>
      <c r="AK25" s="179" t="s">
        <v>77</v>
      </c>
      <c r="AL25" s="197">
        <f t="shared" si="3"/>
        <v>0.65</v>
      </c>
      <c r="AM25" s="106">
        <v>0.82899999999999996</v>
      </c>
      <c r="AN25" s="193">
        <f t="shared" si="7"/>
        <v>1</v>
      </c>
      <c r="AO25" s="210" t="s">
        <v>298</v>
      </c>
      <c r="AP25" s="112" t="s">
        <v>85</v>
      </c>
      <c r="AQ25" s="109">
        <f t="shared" si="4"/>
        <v>0.65</v>
      </c>
      <c r="AR25" s="110">
        <v>0.82899999999999996</v>
      </c>
      <c r="AS25" s="108">
        <f t="shared" si="8"/>
        <v>1</v>
      </c>
      <c r="AT25" s="203" t="s">
        <v>298</v>
      </c>
      <c r="AU25" s="74"/>
    </row>
    <row r="26" spans="1:49" s="8" customFormat="1" ht="100.5" customHeight="1" x14ac:dyDescent="0.25">
      <c r="A26" s="75">
        <v>4</v>
      </c>
      <c r="B26" s="64" t="s">
        <v>59</v>
      </c>
      <c r="C26" s="66" t="s">
        <v>78</v>
      </c>
      <c r="D26" s="63">
        <v>4</v>
      </c>
      <c r="E26" s="76" t="s">
        <v>91</v>
      </c>
      <c r="F26" s="63" t="s">
        <v>62</v>
      </c>
      <c r="G26" s="76" t="s">
        <v>92</v>
      </c>
      <c r="H26" s="76" t="s">
        <v>93</v>
      </c>
      <c r="I26" s="86">
        <v>0.96489999999999998</v>
      </c>
      <c r="J26" s="78" t="s">
        <v>66</v>
      </c>
      <c r="K26" s="59" t="s">
        <v>67</v>
      </c>
      <c r="L26" s="66">
        <v>0.2</v>
      </c>
      <c r="M26" s="66">
        <v>0.4</v>
      </c>
      <c r="N26" s="66">
        <v>0.6</v>
      </c>
      <c r="O26" s="66">
        <v>0.95</v>
      </c>
      <c r="P26" s="66">
        <f t="shared" si="0"/>
        <v>0.95</v>
      </c>
      <c r="Q26" s="82" t="s">
        <v>82</v>
      </c>
      <c r="R26" s="83" t="s">
        <v>83</v>
      </c>
      <c r="S26" s="76" t="s">
        <v>84</v>
      </c>
      <c r="T26" s="59" t="s">
        <v>71</v>
      </c>
      <c r="U26" s="84" t="s">
        <v>72</v>
      </c>
      <c r="V26" s="82" t="s">
        <v>94</v>
      </c>
      <c r="W26" s="71">
        <f t="shared" si="5"/>
        <v>0.2</v>
      </c>
      <c r="X26" s="106">
        <v>0.37769999999999998</v>
      </c>
      <c r="Y26" s="108">
        <f t="shared" si="9"/>
        <v>1</v>
      </c>
      <c r="Z26" s="104" t="s">
        <v>95</v>
      </c>
      <c r="AA26" s="67" t="s">
        <v>77</v>
      </c>
      <c r="AB26" s="71">
        <f t="shared" si="1"/>
        <v>0.4</v>
      </c>
      <c r="AC26" s="110">
        <v>0.62809999999999999</v>
      </c>
      <c r="AD26" s="108">
        <f t="shared" si="10"/>
        <v>1</v>
      </c>
      <c r="AE26" s="104" t="s">
        <v>240</v>
      </c>
      <c r="AF26" s="85" t="s">
        <v>77</v>
      </c>
      <c r="AG26" s="71">
        <f t="shared" si="2"/>
        <v>0.6</v>
      </c>
      <c r="AH26" s="106">
        <v>0.93300000000000005</v>
      </c>
      <c r="AI26" s="108">
        <f t="shared" si="6"/>
        <v>1</v>
      </c>
      <c r="AJ26" s="104" t="s">
        <v>273</v>
      </c>
      <c r="AK26" s="179" t="s">
        <v>77</v>
      </c>
      <c r="AL26" s="197">
        <f t="shared" si="3"/>
        <v>0.95</v>
      </c>
      <c r="AM26" s="106">
        <v>1</v>
      </c>
      <c r="AN26" s="193">
        <f t="shared" si="7"/>
        <v>1</v>
      </c>
      <c r="AO26" s="210" t="s">
        <v>299</v>
      </c>
      <c r="AP26" s="112" t="s">
        <v>94</v>
      </c>
      <c r="AQ26" s="109">
        <f t="shared" si="4"/>
        <v>0.95</v>
      </c>
      <c r="AR26" s="110">
        <v>1</v>
      </c>
      <c r="AS26" s="108">
        <f t="shared" si="8"/>
        <v>1</v>
      </c>
      <c r="AT26" s="203" t="s">
        <v>299</v>
      </c>
      <c r="AU26" s="74"/>
    </row>
    <row r="27" spans="1:49" s="8" customFormat="1" ht="88.5" customHeight="1" x14ac:dyDescent="0.25">
      <c r="A27" s="75">
        <v>4</v>
      </c>
      <c r="B27" s="64" t="s">
        <v>59</v>
      </c>
      <c r="C27" s="66" t="s">
        <v>78</v>
      </c>
      <c r="D27" s="63">
        <v>5</v>
      </c>
      <c r="E27" s="64" t="s">
        <v>96</v>
      </c>
      <c r="F27" s="63" t="s">
        <v>62</v>
      </c>
      <c r="G27" s="64" t="s">
        <v>97</v>
      </c>
      <c r="H27" s="64" t="s">
        <v>98</v>
      </c>
      <c r="I27" s="81">
        <v>0.25</v>
      </c>
      <c r="J27" s="63" t="s">
        <v>66</v>
      </c>
      <c r="K27" s="59" t="s">
        <v>67</v>
      </c>
      <c r="L27" s="66">
        <v>0.08</v>
      </c>
      <c r="M27" s="66">
        <v>0.2</v>
      </c>
      <c r="N27" s="66">
        <v>0.3</v>
      </c>
      <c r="O27" s="66">
        <v>0.45</v>
      </c>
      <c r="P27" s="66">
        <f t="shared" si="0"/>
        <v>0.45</v>
      </c>
      <c r="Q27" s="67" t="s">
        <v>82</v>
      </c>
      <c r="R27" s="68" t="s">
        <v>83</v>
      </c>
      <c r="S27" s="76" t="s">
        <v>84</v>
      </c>
      <c r="T27" s="59" t="s">
        <v>71</v>
      </c>
      <c r="U27" s="84" t="s">
        <v>72</v>
      </c>
      <c r="V27" s="82" t="s">
        <v>94</v>
      </c>
      <c r="W27" s="71">
        <f t="shared" si="5"/>
        <v>0.08</v>
      </c>
      <c r="X27" s="106">
        <v>0.17599999999999999</v>
      </c>
      <c r="Y27" s="108">
        <f t="shared" si="9"/>
        <v>1</v>
      </c>
      <c r="Z27" s="104" t="s">
        <v>99</v>
      </c>
      <c r="AA27" s="67" t="s">
        <v>77</v>
      </c>
      <c r="AB27" s="71">
        <f t="shared" si="1"/>
        <v>0.2</v>
      </c>
      <c r="AC27" s="110">
        <v>0.25419999999999998</v>
      </c>
      <c r="AD27" s="108">
        <f t="shared" si="10"/>
        <v>1</v>
      </c>
      <c r="AE27" s="104" t="s">
        <v>241</v>
      </c>
      <c r="AF27" s="85" t="s">
        <v>77</v>
      </c>
      <c r="AG27" s="71">
        <f t="shared" si="2"/>
        <v>0.3</v>
      </c>
      <c r="AH27" s="106">
        <v>0.54349999999999998</v>
      </c>
      <c r="AI27" s="108">
        <f t="shared" si="6"/>
        <v>1</v>
      </c>
      <c r="AJ27" s="104" t="s">
        <v>274</v>
      </c>
      <c r="AK27" s="179" t="s">
        <v>77</v>
      </c>
      <c r="AL27" s="197">
        <f t="shared" si="3"/>
        <v>0.45</v>
      </c>
      <c r="AM27" s="106">
        <v>0.8206</v>
      </c>
      <c r="AN27" s="193">
        <f t="shared" si="7"/>
        <v>1</v>
      </c>
      <c r="AO27" s="210" t="s">
        <v>300</v>
      </c>
      <c r="AP27" s="112" t="s">
        <v>94</v>
      </c>
      <c r="AQ27" s="109">
        <f t="shared" si="4"/>
        <v>0.45</v>
      </c>
      <c r="AR27" s="110">
        <v>0.8206</v>
      </c>
      <c r="AS27" s="108">
        <f t="shared" si="8"/>
        <v>1</v>
      </c>
      <c r="AT27" s="203" t="s">
        <v>300</v>
      </c>
      <c r="AU27" s="74"/>
    </row>
    <row r="28" spans="1:49" s="8" customFormat="1" ht="112.5" customHeight="1" x14ac:dyDescent="0.25">
      <c r="A28" s="75">
        <v>4</v>
      </c>
      <c r="B28" s="64" t="s">
        <v>59</v>
      </c>
      <c r="C28" s="66" t="s">
        <v>78</v>
      </c>
      <c r="D28" s="63">
        <v>6</v>
      </c>
      <c r="E28" s="76" t="s">
        <v>100</v>
      </c>
      <c r="F28" s="78" t="s">
        <v>101</v>
      </c>
      <c r="G28" s="76" t="s">
        <v>102</v>
      </c>
      <c r="H28" s="76" t="s">
        <v>103</v>
      </c>
      <c r="I28" s="77">
        <v>0.95</v>
      </c>
      <c r="J28" s="78" t="s">
        <v>104</v>
      </c>
      <c r="K28" s="59" t="s">
        <v>67</v>
      </c>
      <c r="L28" s="66">
        <v>0.98</v>
      </c>
      <c r="M28" s="66">
        <v>1</v>
      </c>
      <c r="N28" s="66">
        <v>1</v>
      </c>
      <c r="O28" s="66">
        <v>1</v>
      </c>
      <c r="P28" s="66">
        <f t="shared" si="0"/>
        <v>1</v>
      </c>
      <c r="Q28" s="82" t="s">
        <v>82</v>
      </c>
      <c r="R28" s="83" t="s">
        <v>105</v>
      </c>
      <c r="S28" s="76" t="s">
        <v>106</v>
      </c>
      <c r="T28" s="59" t="s">
        <v>71</v>
      </c>
      <c r="U28" s="84" t="s">
        <v>72</v>
      </c>
      <c r="V28" s="87" t="s">
        <v>107</v>
      </c>
      <c r="W28" s="71">
        <f t="shared" si="5"/>
        <v>0.98</v>
      </c>
      <c r="X28" s="106">
        <v>0.99270000000000003</v>
      </c>
      <c r="Y28" s="108">
        <f t="shared" si="9"/>
        <v>1</v>
      </c>
      <c r="Z28" s="104" t="s">
        <v>108</v>
      </c>
      <c r="AA28" s="67" t="s">
        <v>77</v>
      </c>
      <c r="AB28" s="71">
        <f t="shared" si="1"/>
        <v>1</v>
      </c>
      <c r="AC28" s="110">
        <v>0.97970000000000002</v>
      </c>
      <c r="AD28" s="108">
        <f t="shared" si="10"/>
        <v>0.97970000000000002</v>
      </c>
      <c r="AE28" s="104" t="s">
        <v>242</v>
      </c>
      <c r="AF28" s="85" t="s">
        <v>77</v>
      </c>
      <c r="AG28" s="71">
        <f t="shared" si="2"/>
        <v>1</v>
      </c>
      <c r="AH28" s="106">
        <v>0.99780000000000002</v>
      </c>
      <c r="AI28" s="108">
        <f t="shared" si="6"/>
        <v>0.99780000000000002</v>
      </c>
      <c r="AJ28" s="104" t="s">
        <v>275</v>
      </c>
      <c r="AK28" s="179" t="s">
        <v>77</v>
      </c>
      <c r="AL28" s="197">
        <f t="shared" si="3"/>
        <v>1</v>
      </c>
      <c r="AM28" s="106">
        <v>0.97260000000000002</v>
      </c>
      <c r="AN28" s="193">
        <f t="shared" si="7"/>
        <v>0.97260000000000002</v>
      </c>
      <c r="AO28" s="210" t="s">
        <v>301</v>
      </c>
      <c r="AP28" s="112" t="s">
        <v>290</v>
      </c>
      <c r="AQ28" s="109">
        <f t="shared" si="4"/>
        <v>1</v>
      </c>
      <c r="AR28" s="110">
        <f>AVERAGE(X28,AC28,AH28,AM28)</f>
        <v>0.98570000000000002</v>
      </c>
      <c r="AS28" s="108">
        <f t="shared" si="8"/>
        <v>0.98570000000000002</v>
      </c>
      <c r="AT28" s="203" t="s">
        <v>308</v>
      </c>
      <c r="AU28" s="74"/>
    </row>
    <row r="29" spans="1:49" s="8" customFormat="1" ht="142.5" customHeight="1" x14ac:dyDescent="0.25">
      <c r="A29" s="75">
        <v>4</v>
      </c>
      <c r="B29" s="64" t="s">
        <v>59</v>
      </c>
      <c r="C29" s="66" t="s">
        <v>78</v>
      </c>
      <c r="D29" s="63">
        <v>7</v>
      </c>
      <c r="E29" s="76" t="s">
        <v>109</v>
      </c>
      <c r="F29" s="63" t="s">
        <v>62</v>
      </c>
      <c r="G29" s="76" t="s">
        <v>110</v>
      </c>
      <c r="H29" s="76" t="s">
        <v>111</v>
      </c>
      <c r="I29" s="77">
        <v>1</v>
      </c>
      <c r="J29" s="78" t="s">
        <v>104</v>
      </c>
      <c r="K29" s="59" t="s">
        <v>67</v>
      </c>
      <c r="L29" s="79">
        <v>1</v>
      </c>
      <c r="M29" s="79">
        <v>1</v>
      </c>
      <c r="N29" s="79">
        <v>1</v>
      </c>
      <c r="O29" s="79">
        <v>1</v>
      </c>
      <c r="P29" s="81">
        <f t="shared" si="0"/>
        <v>1</v>
      </c>
      <c r="Q29" s="82" t="s">
        <v>82</v>
      </c>
      <c r="R29" s="83" t="s">
        <v>105</v>
      </c>
      <c r="S29" s="88" t="s">
        <v>112</v>
      </c>
      <c r="T29" s="59" t="s">
        <v>71</v>
      </c>
      <c r="U29" s="84" t="s">
        <v>72</v>
      </c>
      <c r="V29" s="87" t="s">
        <v>113</v>
      </c>
      <c r="W29" s="71">
        <f t="shared" si="5"/>
        <v>1</v>
      </c>
      <c r="X29" s="106">
        <v>0.99629999999999996</v>
      </c>
      <c r="Y29" s="108">
        <f t="shared" si="9"/>
        <v>0.99629999999999996</v>
      </c>
      <c r="Z29" s="104" t="s">
        <v>114</v>
      </c>
      <c r="AA29" s="67" t="s">
        <v>77</v>
      </c>
      <c r="AB29" s="71">
        <f t="shared" si="1"/>
        <v>1</v>
      </c>
      <c r="AC29" s="110">
        <v>0.97970000000000002</v>
      </c>
      <c r="AD29" s="108">
        <f t="shared" si="10"/>
        <v>0.97970000000000002</v>
      </c>
      <c r="AE29" s="104" t="s">
        <v>243</v>
      </c>
      <c r="AF29" s="85" t="s">
        <v>77</v>
      </c>
      <c r="AG29" s="71">
        <f t="shared" si="2"/>
        <v>1</v>
      </c>
      <c r="AH29" s="106">
        <v>0.99350000000000005</v>
      </c>
      <c r="AI29" s="108">
        <f t="shared" si="6"/>
        <v>0.99350000000000005</v>
      </c>
      <c r="AJ29" s="104" t="s">
        <v>276</v>
      </c>
      <c r="AK29" s="179" t="s">
        <v>77</v>
      </c>
      <c r="AL29" s="197">
        <f t="shared" si="3"/>
        <v>1</v>
      </c>
      <c r="AM29" s="106">
        <v>0.96892138939670935</v>
      </c>
      <c r="AN29" s="193">
        <f t="shared" si="7"/>
        <v>0.96892138939670935</v>
      </c>
      <c r="AO29" s="210" t="s">
        <v>302</v>
      </c>
      <c r="AP29" s="112" t="s">
        <v>290</v>
      </c>
      <c r="AQ29" s="109">
        <f t="shared" si="4"/>
        <v>1</v>
      </c>
      <c r="AR29" s="110">
        <f>AVERAGE(X29,AC29,AH29,AM29)</f>
        <v>0.98460534734917737</v>
      </c>
      <c r="AS29" s="108">
        <f t="shared" si="8"/>
        <v>0.98460534734917737</v>
      </c>
      <c r="AT29" s="203" t="s">
        <v>309</v>
      </c>
      <c r="AU29" s="74"/>
    </row>
    <row r="30" spans="1:49" s="8" customFormat="1" ht="120.75" customHeight="1" x14ac:dyDescent="0.25">
      <c r="A30" s="75">
        <v>4</v>
      </c>
      <c r="B30" s="64" t="s">
        <v>59</v>
      </c>
      <c r="C30" s="66" t="s">
        <v>78</v>
      </c>
      <c r="D30" s="63">
        <v>8</v>
      </c>
      <c r="E30" s="76" t="s">
        <v>115</v>
      </c>
      <c r="F30" s="63" t="s">
        <v>62</v>
      </c>
      <c r="G30" s="76" t="s">
        <v>116</v>
      </c>
      <c r="H30" s="76" t="s">
        <v>117</v>
      </c>
      <c r="I30" s="77">
        <v>0.95</v>
      </c>
      <c r="J30" s="78" t="s">
        <v>104</v>
      </c>
      <c r="K30" s="59" t="s">
        <v>67</v>
      </c>
      <c r="L30" s="79">
        <v>0.95</v>
      </c>
      <c r="M30" s="79">
        <v>1</v>
      </c>
      <c r="N30" s="79">
        <v>1</v>
      </c>
      <c r="O30" s="79">
        <v>1</v>
      </c>
      <c r="P30" s="81">
        <f t="shared" si="0"/>
        <v>1</v>
      </c>
      <c r="Q30" s="82" t="s">
        <v>82</v>
      </c>
      <c r="R30" s="89" t="s">
        <v>118</v>
      </c>
      <c r="S30" s="76" t="s">
        <v>112</v>
      </c>
      <c r="T30" s="59" t="s">
        <v>71</v>
      </c>
      <c r="U30" s="84" t="s">
        <v>119</v>
      </c>
      <c r="V30" s="87" t="s">
        <v>112</v>
      </c>
      <c r="W30" s="71">
        <f t="shared" si="5"/>
        <v>0.95</v>
      </c>
      <c r="X30" s="106">
        <v>0</v>
      </c>
      <c r="Y30" s="108">
        <f t="shared" si="9"/>
        <v>0</v>
      </c>
      <c r="Z30" s="104" t="s">
        <v>120</v>
      </c>
      <c r="AA30" s="85" t="s">
        <v>121</v>
      </c>
      <c r="AB30" s="71">
        <f t="shared" si="1"/>
        <v>1</v>
      </c>
      <c r="AC30" s="110">
        <v>0.96</v>
      </c>
      <c r="AD30" s="108">
        <f t="shared" si="10"/>
        <v>0.96</v>
      </c>
      <c r="AE30" s="104" t="s">
        <v>260</v>
      </c>
      <c r="AF30" s="85" t="s">
        <v>259</v>
      </c>
      <c r="AG30" s="71">
        <f t="shared" si="2"/>
        <v>1</v>
      </c>
      <c r="AH30" s="66">
        <v>1</v>
      </c>
      <c r="AI30" s="108">
        <f t="shared" si="6"/>
        <v>1</v>
      </c>
      <c r="AJ30" s="104" t="s">
        <v>277</v>
      </c>
      <c r="AK30" s="179" t="s">
        <v>278</v>
      </c>
      <c r="AL30" s="197">
        <f t="shared" si="3"/>
        <v>1</v>
      </c>
      <c r="AM30" s="106">
        <v>1</v>
      </c>
      <c r="AN30" s="193">
        <f t="shared" si="7"/>
        <v>1</v>
      </c>
      <c r="AO30" s="210" t="s">
        <v>303</v>
      </c>
      <c r="AP30" s="112" t="s">
        <v>290</v>
      </c>
      <c r="AQ30" s="109">
        <f t="shared" si="4"/>
        <v>1</v>
      </c>
      <c r="AR30" s="110">
        <f>AVERAGE(X30,AC30,AH30,AM30)</f>
        <v>0.74</v>
      </c>
      <c r="AS30" s="108">
        <f t="shared" si="8"/>
        <v>0.74</v>
      </c>
      <c r="AT30" s="203" t="s">
        <v>310</v>
      </c>
      <c r="AU30" s="74"/>
    </row>
    <row r="31" spans="1:49" s="8" customFormat="1" ht="88.5" customHeight="1" x14ac:dyDescent="0.25">
      <c r="A31" s="75">
        <v>4</v>
      </c>
      <c r="B31" s="64" t="s">
        <v>59</v>
      </c>
      <c r="C31" s="63" t="s">
        <v>122</v>
      </c>
      <c r="D31" s="63">
        <v>9</v>
      </c>
      <c r="E31" s="90" t="s">
        <v>123</v>
      </c>
      <c r="F31" s="78" t="s">
        <v>101</v>
      </c>
      <c r="G31" s="90" t="s">
        <v>124</v>
      </c>
      <c r="H31" s="90" t="s">
        <v>125</v>
      </c>
      <c r="I31" s="63" t="s">
        <v>126</v>
      </c>
      <c r="J31" s="91" t="s">
        <v>127</v>
      </c>
      <c r="K31" s="90" t="s">
        <v>128</v>
      </c>
      <c r="L31" s="63">
        <v>2700</v>
      </c>
      <c r="M31" s="63">
        <v>2700</v>
      </c>
      <c r="N31" s="63">
        <v>2700</v>
      </c>
      <c r="O31" s="63">
        <v>2700</v>
      </c>
      <c r="P31" s="92">
        <f t="shared" ref="P31:P37" si="11">SUM(L31:O31)</f>
        <v>10800</v>
      </c>
      <c r="Q31" s="93" t="s">
        <v>82</v>
      </c>
      <c r="R31" s="94" t="s">
        <v>129</v>
      </c>
      <c r="S31" s="90" t="s">
        <v>130</v>
      </c>
      <c r="T31" s="90" t="s">
        <v>131</v>
      </c>
      <c r="U31" s="95" t="s">
        <v>132</v>
      </c>
      <c r="V31" s="96" t="s">
        <v>133</v>
      </c>
      <c r="W31" s="97">
        <f t="shared" si="5"/>
        <v>2700</v>
      </c>
      <c r="X31" s="113">
        <v>5712</v>
      </c>
      <c r="Y31" s="108">
        <f t="shared" si="9"/>
        <v>1</v>
      </c>
      <c r="Z31" s="104" t="s">
        <v>268</v>
      </c>
      <c r="AA31" s="67" t="s">
        <v>134</v>
      </c>
      <c r="AB31" s="97">
        <f t="shared" si="1"/>
        <v>2700</v>
      </c>
      <c r="AC31" s="92">
        <v>6355</v>
      </c>
      <c r="AD31" s="108">
        <f t="shared" si="10"/>
        <v>1</v>
      </c>
      <c r="AE31" s="104" t="s">
        <v>269</v>
      </c>
      <c r="AF31" s="85" t="s">
        <v>134</v>
      </c>
      <c r="AG31" s="97">
        <f t="shared" si="2"/>
        <v>2700</v>
      </c>
      <c r="AH31" s="92">
        <v>10220</v>
      </c>
      <c r="AI31" s="108">
        <f t="shared" si="6"/>
        <v>1</v>
      </c>
      <c r="AJ31" s="104" t="s">
        <v>264</v>
      </c>
      <c r="AK31" s="179" t="s">
        <v>134</v>
      </c>
      <c r="AL31" s="198">
        <f t="shared" si="3"/>
        <v>2700</v>
      </c>
      <c r="AM31" s="92">
        <v>13957</v>
      </c>
      <c r="AN31" s="193">
        <f t="shared" si="7"/>
        <v>1</v>
      </c>
      <c r="AO31" s="210" t="s">
        <v>304</v>
      </c>
      <c r="AP31" s="112" t="s">
        <v>134</v>
      </c>
      <c r="AQ31" s="111">
        <f t="shared" si="4"/>
        <v>10800</v>
      </c>
      <c r="AR31" s="115">
        <f>+X31+AC31+AH31+AM31</f>
        <v>36244</v>
      </c>
      <c r="AS31" s="108">
        <f t="shared" si="8"/>
        <v>1</v>
      </c>
      <c r="AT31" s="203" t="s">
        <v>311</v>
      </c>
      <c r="AU31" s="74"/>
    </row>
    <row r="32" spans="1:49" s="8" customFormat="1" ht="88.5" customHeight="1" x14ac:dyDescent="0.25">
      <c r="A32" s="75">
        <v>4</v>
      </c>
      <c r="B32" s="64" t="s">
        <v>59</v>
      </c>
      <c r="C32" s="63" t="s">
        <v>122</v>
      </c>
      <c r="D32" s="63">
        <v>10</v>
      </c>
      <c r="E32" s="90" t="s">
        <v>135</v>
      </c>
      <c r="F32" s="63" t="s">
        <v>62</v>
      </c>
      <c r="G32" s="90" t="s">
        <v>136</v>
      </c>
      <c r="H32" s="90" t="s">
        <v>137</v>
      </c>
      <c r="I32" s="63" t="s">
        <v>126</v>
      </c>
      <c r="J32" s="91" t="s">
        <v>127</v>
      </c>
      <c r="K32" s="90" t="s">
        <v>138</v>
      </c>
      <c r="L32" s="63">
        <v>1350</v>
      </c>
      <c r="M32" s="63">
        <v>1350</v>
      </c>
      <c r="N32" s="63">
        <v>1350</v>
      </c>
      <c r="O32" s="63">
        <v>1350</v>
      </c>
      <c r="P32" s="92">
        <f t="shared" si="11"/>
        <v>5400</v>
      </c>
      <c r="Q32" s="93" t="s">
        <v>82</v>
      </c>
      <c r="R32" s="94" t="s">
        <v>139</v>
      </c>
      <c r="S32" s="90" t="s">
        <v>130</v>
      </c>
      <c r="T32" s="90" t="s">
        <v>131</v>
      </c>
      <c r="U32" s="95" t="s">
        <v>132</v>
      </c>
      <c r="V32" s="96" t="s">
        <v>133</v>
      </c>
      <c r="W32" s="97">
        <f t="shared" si="5"/>
        <v>1350</v>
      </c>
      <c r="X32" s="113">
        <v>1043</v>
      </c>
      <c r="Y32" s="108">
        <f t="shared" si="9"/>
        <v>0.77259259259259261</v>
      </c>
      <c r="Z32" s="104" t="s">
        <v>262</v>
      </c>
      <c r="AA32" s="67" t="s">
        <v>134</v>
      </c>
      <c r="AB32" s="97">
        <f t="shared" si="1"/>
        <v>1350</v>
      </c>
      <c r="AC32" s="92">
        <v>1751</v>
      </c>
      <c r="AD32" s="108">
        <f t="shared" si="10"/>
        <v>1</v>
      </c>
      <c r="AE32" s="104" t="s">
        <v>244</v>
      </c>
      <c r="AF32" s="85" t="s">
        <v>134</v>
      </c>
      <c r="AG32" s="97">
        <f t="shared" si="2"/>
        <v>1350</v>
      </c>
      <c r="AH32" s="92">
        <v>1112</v>
      </c>
      <c r="AI32" s="108">
        <f t="shared" si="6"/>
        <v>0.82370370370370372</v>
      </c>
      <c r="AJ32" s="104" t="s">
        <v>265</v>
      </c>
      <c r="AK32" s="179" t="s">
        <v>134</v>
      </c>
      <c r="AL32" s="198">
        <f t="shared" si="3"/>
        <v>1350</v>
      </c>
      <c r="AM32" s="92">
        <v>1989</v>
      </c>
      <c r="AN32" s="193">
        <f t="shared" si="7"/>
        <v>1</v>
      </c>
      <c r="AO32" s="210" t="s">
        <v>291</v>
      </c>
      <c r="AP32" s="112" t="s">
        <v>134</v>
      </c>
      <c r="AQ32" s="111">
        <f t="shared" si="4"/>
        <v>5400</v>
      </c>
      <c r="AR32" s="115">
        <f t="shared" ref="AR32:AR37" si="12">+X32+AC32+AH32+AM32</f>
        <v>5895</v>
      </c>
      <c r="AS32" s="108">
        <f t="shared" si="8"/>
        <v>1</v>
      </c>
      <c r="AT32" s="112" t="s">
        <v>312</v>
      </c>
      <c r="AU32" s="74"/>
    </row>
    <row r="33" spans="1:49" s="8" customFormat="1" ht="88.5" customHeight="1" x14ac:dyDescent="0.25">
      <c r="A33" s="75">
        <v>4</v>
      </c>
      <c r="B33" s="64" t="s">
        <v>59</v>
      </c>
      <c r="C33" s="63" t="s">
        <v>122</v>
      </c>
      <c r="D33" s="63">
        <v>11</v>
      </c>
      <c r="E33" s="90" t="s">
        <v>140</v>
      </c>
      <c r="F33" s="63" t="s">
        <v>62</v>
      </c>
      <c r="G33" s="90" t="s">
        <v>141</v>
      </c>
      <c r="H33" s="90" t="s">
        <v>142</v>
      </c>
      <c r="I33" s="63" t="s">
        <v>126</v>
      </c>
      <c r="J33" s="91" t="s">
        <v>127</v>
      </c>
      <c r="K33" s="90" t="s">
        <v>143</v>
      </c>
      <c r="L33" s="63">
        <v>160</v>
      </c>
      <c r="M33" s="63">
        <v>180</v>
      </c>
      <c r="N33" s="63">
        <v>130</v>
      </c>
      <c r="O33" s="63">
        <v>130</v>
      </c>
      <c r="P33" s="92">
        <f t="shared" si="11"/>
        <v>600</v>
      </c>
      <c r="Q33" s="93" t="s">
        <v>82</v>
      </c>
      <c r="R33" s="94" t="s">
        <v>144</v>
      </c>
      <c r="S33" s="90" t="s">
        <v>145</v>
      </c>
      <c r="T33" s="90" t="s">
        <v>131</v>
      </c>
      <c r="U33" s="95" t="s">
        <v>132</v>
      </c>
      <c r="V33" s="96" t="s">
        <v>146</v>
      </c>
      <c r="W33" s="97">
        <f t="shared" si="5"/>
        <v>160</v>
      </c>
      <c r="X33" s="113">
        <v>161</v>
      </c>
      <c r="Y33" s="108">
        <f t="shared" si="9"/>
        <v>1</v>
      </c>
      <c r="Z33" s="104" t="s">
        <v>147</v>
      </c>
      <c r="AA33" s="67" t="s">
        <v>134</v>
      </c>
      <c r="AB33" s="97">
        <f t="shared" si="1"/>
        <v>180</v>
      </c>
      <c r="AC33" s="92">
        <v>89</v>
      </c>
      <c r="AD33" s="108">
        <f t="shared" si="10"/>
        <v>0.49444444444444446</v>
      </c>
      <c r="AE33" s="104" t="s">
        <v>245</v>
      </c>
      <c r="AF33" s="85" t="s">
        <v>134</v>
      </c>
      <c r="AG33" s="97">
        <f t="shared" si="2"/>
        <v>130</v>
      </c>
      <c r="AH33" s="92">
        <v>175</v>
      </c>
      <c r="AI33" s="108">
        <f t="shared" si="6"/>
        <v>1</v>
      </c>
      <c r="AJ33" s="104" t="s">
        <v>266</v>
      </c>
      <c r="AK33" s="179" t="s">
        <v>134</v>
      </c>
      <c r="AL33" s="198">
        <f t="shared" si="3"/>
        <v>130</v>
      </c>
      <c r="AM33" s="92">
        <v>182</v>
      </c>
      <c r="AN33" s="193">
        <f t="shared" si="7"/>
        <v>1</v>
      </c>
      <c r="AO33" s="210" t="s">
        <v>292</v>
      </c>
      <c r="AP33" s="112" t="s">
        <v>134</v>
      </c>
      <c r="AQ33" s="111">
        <f t="shared" si="4"/>
        <v>600</v>
      </c>
      <c r="AR33" s="115">
        <f t="shared" si="12"/>
        <v>607</v>
      </c>
      <c r="AS33" s="108">
        <f t="shared" si="8"/>
        <v>1</v>
      </c>
      <c r="AT33" s="112" t="s">
        <v>313</v>
      </c>
      <c r="AU33" s="74"/>
    </row>
    <row r="34" spans="1:49" s="8" customFormat="1" ht="88.5" customHeight="1" x14ac:dyDescent="0.25">
      <c r="A34" s="75">
        <v>4</v>
      </c>
      <c r="B34" s="64" t="s">
        <v>59</v>
      </c>
      <c r="C34" s="63" t="s">
        <v>122</v>
      </c>
      <c r="D34" s="63">
        <v>12</v>
      </c>
      <c r="E34" s="90" t="s">
        <v>148</v>
      </c>
      <c r="F34" s="78" t="s">
        <v>101</v>
      </c>
      <c r="G34" s="90" t="s">
        <v>149</v>
      </c>
      <c r="H34" s="90" t="s">
        <v>150</v>
      </c>
      <c r="I34" s="63" t="s">
        <v>126</v>
      </c>
      <c r="J34" s="91" t="s">
        <v>127</v>
      </c>
      <c r="K34" s="90" t="s">
        <v>151</v>
      </c>
      <c r="L34" s="63">
        <v>210</v>
      </c>
      <c r="M34" s="63">
        <v>210</v>
      </c>
      <c r="N34" s="63">
        <v>200</v>
      </c>
      <c r="O34" s="63">
        <v>180</v>
      </c>
      <c r="P34" s="92">
        <f t="shared" si="11"/>
        <v>800</v>
      </c>
      <c r="Q34" s="93" t="s">
        <v>82</v>
      </c>
      <c r="R34" s="94" t="s">
        <v>144</v>
      </c>
      <c r="S34" s="90" t="s">
        <v>145</v>
      </c>
      <c r="T34" s="90" t="s">
        <v>131</v>
      </c>
      <c r="U34" s="95" t="s">
        <v>132</v>
      </c>
      <c r="V34" s="96" t="s">
        <v>146</v>
      </c>
      <c r="W34" s="97">
        <f t="shared" si="5"/>
        <v>210</v>
      </c>
      <c r="X34" s="113">
        <v>213</v>
      </c>
      <c r="Y34" s="108">
        <f t="shared" si="9"/>
        <v>1</v>
      </c>
      <c r="Z34" s="104" t="s">
        <v>152</v>
      </c>
      <c r="AA34" s="67" t="s">
        <v>134</v>
      </c>
      <c r="AB34" s="97">
        <f t="shared" si="1"/>
        <v>210</v>
      </c>
      <c r="AC34" s="92">
        <v>222</v>
      </c>
      <c r="AD34" s="108">
        <f t="shared" si="10"/>
        <v>1</v>
      </c>
      <c r="AE34" s="104" t="s">
        <v>246</v>
      </c>
      <c r="AF34" s="85" t="s">
        <v>134</v>
      </c>
      <c r="AG34" s="97">
        <f t="shared" si="2"/>
        <v>200</v>
      </c>
      <c r="AH34" s="92">
        <v>234</v>
      </c>
      <c r="AI34" s="108">
        <f t="shared" si="6"/>
        <v>1</v>
      </c>
      <c r="AJ34" s="104" t="s">
        <v>267</v>
      </c>
      <c r="AK34" s="188" t="s">
        <v>134</v>
      </c>
      <c r="AL34" s="198">
        <f t="shared" si="3"/>
        <v>180</v>
      </c>
      <c r="AM34" s="92">
        <v>160</v>
      </c>
      <c r="AN34" s="193">
        <f t="shared" si="7"/>
        <v>0.88888888888888884</v>
      </c>
      <c r="AO34" s="210" t="s">
        <v>293</v>
      </c>
      <c r="AP34" s="112" t="s">
        <v>134</v>
      </c>
      <c r="AQ34" s="111">
        <f t="shared" si="4"/>
        <v>800</v>
      </c>
      <c r="AR34" s="115">
        <f t="shared" si="12"/>
        <v>829</v>
      </c>
      <c r="AS34" s="108">
        <f t="shared" si="8"/>
        <v>1</v>
      </c>
      <c r="AT34" s="203" t="s">
        <v>314</v>
      </c>
      <c r="AU34" s="74"/>
    </row>
    <row r="35" spans="1:49" s="8" customFormat="1" ht="88.5" customHeight="1" x14ac:dyDescent="0.25">
      <c r="A35" s="75">
        <v>4</v>
      </c>
      <c r="B35" s="64" t="s">
        <v>59</v>
      </c>
      <c r="C35" s="63" t="s">
        <v>122</v>
      </c>
      <c r="D35" s="63">
        <v>13</v>
      </c>
      <c r="E35" s="90" t="s">
        <v>153</v>
      </c>
      <c r="F35" s="78" t="s">
        <v>101</v>
      </c>
      <c r="G35" s="90" t="s">
        <v>154</v>
      </c>
      <c r="H35" s="90" t="s">
        <v>155</v>
      </c>
      <c r="I35" s="63" t="s">
        <v>126</v>
      </c>
      <c r="J35" s="91" t="s">
        <v>127</v>
      </c>
      <c r="K35" s="90" t="s">
        <v>156</v>
      </c>
      <c r="L35" s="63">
        <v>19</v>
      </c>
      <c r="M35" s="63">
        <v>24</v>
      </c>
      <c r="N35" s="63">
        <v>24</v>
      </c>
      <c r="O35" s="63">
        <v>24</v>
      </c>
      <c r="P35" s="92">
        <f t="shared" si="11"/>
        <v>91</v>
      </c>
      <c r="Q35" s="93" t="s">
        <v>82</v>
      </c>
      <c r="R35" s="29" t="s">
        <v>157</v>
      </c>
      <c r="S35" s="90" t="s">
        <v>158</v>
      </c>
      <c r="T35" s="90" t="s">
        <v>131</v>
      </c>
      <c r="U35" s="90" t="s">
        <v>131</v>
      </c>
      <c r="V35" s="96" t="s">
        <v>157</v>
      </c>
      <c r="W35" s="97">
        <f t="shared" si="5"/>
        <v>19</v>
      </c>
      <c r="X35" s="113">
        <v>72</v>
      </c>
      <c r="Y35" s="108">
        <f t="shared" si="9"/>
        <v>1</v>
      </c>
      <c r="Z35" s="104" t="s">
        <v>159</v>
      </c>
      <c r="AA35" s="67" t="s">
        <v>160</v>
      </c>
      <c r="AB35" s="97">
        <v>19</v>
      </c>
      <c r="AC35" s="92">
        <v>19</v>
      </c>
      <c r="AD35" s="108">
        <f t="shared" si="10"/>
        <v>1</v>
      </c>
      <c r="AE35" s="104" t="s">
        <v>258</v>
      </c>
      <c r="AF35" s="85" t="s">
        <v>160</v>
      </c>
      <c r="AG35" s="97">
        <f t="shared" si="2"/>
        <v>24</v>
      </c>
      <c r="AH35" s="92">
        <v>24</v>
      </c>
      <c r="AI35" s="108">
        <f t="shared" si="6"/>
        <v>1</v>
      </c>
      <c r="AJ35" s="104" t="s">
        <v>279</v>
      </c>
      <c r="AK35" s="188" t="s">
        <v>160</v>
      </c>
      <c r="AL35" s="198">
        <f t="shared" si="3"/>
        <v>24</v>
      </c>
      <c r="AM35" s="92">
        <v>25</v>
      </c>
      <c r="AN35" s="193">
        <f t="shared" si="7"/>
        <v>1</v>
      </c>
      <c r="AO35" s="210" t="s">
        <v>305</v>
      </c>
      <c r="AP35" s="112" t="s">
        <v>160</v>
      </c>
      <c r="AQ35" s="111">
        <f t="shared" si="4"/>
        <v>91</v>
      </c>
      <c r="AR35" s="115">
        <f t="shared" si="12"/>
        <v>140</v>
      </c>
      <c r="AS35" s="108">
        <f t="shared" si="8"/>
        <v>1</v>
      </c>
      <c r="AT35" s="112" t="s">
        <v>315</v>
      </c>
      <c r="AU35" s="74"/>
    </row>
    <row r="36" spans="1:49" s="8" customFormat="1" ht="88.5" customHeight="1" x14ac:dyDescent="0.25">
      <c r="A36" s="75">
        <v>4</v>
      </c>
      <c r="B36" s="64" t="s">
        <v>59</v>
      </c>
      <c r="C36" s="63" t="s">
        <v>122</v>
      </c>
      <c r="D36" s="63">
        <v>14</v>
      </c>
      <c r="E36" s="90" t="s">
        <v>161</v>
      </c>
      <c r="F36" s="78" t="s">
        <v>101</v>
      </c>
      <c r="G36" s="90" t="s">
        <v>162</v>
      </c>
      <c r="H36" s="90" t="s">
        <v>163</v>
      </c>
      <c r="I36" s="63" t="s">
        <v>126</v>
      </c>
      <c r="J36" s="91" t="s">
        <v>127</v>
      </c>
      <c r="K36" s="90" t="s">
        <v>156</v>
      </c>
      <c r="L36" s="63">
        <v>35</v>
      </c>
      <c r="M36" s="63">
        <v>45</v>
      </c>
      <c r="N36" s="63">
        <v>45</v>
      </c>
      <c r="O36" s="63">
        <v>41</v>
      </c>
      <c r="P36" s="92">
        <f t="shared" si="11"/>
        <v>166</v>
      </c>
      <c r="Q36" s="93" t="s">
        <v>82</v>
      </c>
      <c r="R36" s="29" t="s">
        <v>157</v>
      </c>
      <c r="S36" s="90" t="s">
        <v>158</v>
      </c>
      <c r="T36" s="90" t="s">
        <v>131</v>
      </c>
      <c r="U36" s="90" t="s">
        <v>131</v>
      </c>
      <c r="V36" s="96" t="s">
        <v>157</v>
      </c>
      <c r="W36" s="97">
        <f t="shared" si="5"/>
        <v>35</v>
      </c>
      <c r="X36" s="113">
        <v>49</v>
      </c>
      <c r="Y36" s="108">
        <f t="shared" si="9"/>
        <v>1</v>
      </c>
      <c r="Z36" s="104" t="s">
        <v>164</v>
      </c>
      <c r="AA36" s="67" t="s">
        <v>160</v>
      </c>
      <c r="AB36" s="97">
        <f t="shared" si="1"/>
        <v>45</v>
      </c>
      <c r="AC36" s="92">
        <v>55</v>
      </c>
      <c r="AD36" s="108">
        <f t="shared" si="10"/>
        <v>1</v>
      </c>
      <c r="AE36" s="104" t="s">
        <v>256</v>
      </c>
      <c r="AF36" s="85" t="s">
        <v>160</v>
      </c>
      <c r="AG36" s="97">
        <f t="shared" si="2"/>
        <v>45</v>
      </c>
      <c r="AH36" s="92">
        <v>45</v>
      </c>
      <c r="AI36" s="108">
        <f t="shared" si="6"/>
        <v>1</v>
      </c>
      <c r="AJ36" s="104" t="s">
        <v>280</v>
      </c>
      <c r="AK36" s="188" t="s">
        <v>160</v>
      </c>
      <c r="AL36" s="198">
        <f t="shared" si="3"/>
        <v>41</v>
      </c>
      <c r="AM36" s="92">
        <v>46</v>
      </c>
      <c r="AN36" s="193">
        <f t="shared" si="7"/>
        <v>1</v>
      </c>
      <c r="AO36" s="210" t="s">
        <v>294</v>
      </c>
      <c r="AP36" s="112" t="s">
        <v>160</v>
      </c>
      <c r="AQ36" s="111">
        <f t="shared" si="4"/>
        <v>166</v>
      </c>
      <c r="AR36" s="115">
        <f t="shared" si="12"/>
        <v>195</v>
      </c>
      <c r="AS36" s="108">
        <f t="shared" si="8"/>
        <v>1</v>
      </c>
      <c r="AT36" s="112" t="s">
        <v>316</v>
      </c>
      <c r="AU36" s="74"/>
    </row>
    <row r="37" spans="1:49" s="8" customFormat="1" ht="88.5" customHeight="1" thickBot="1" x14ac:dyDescent="0.3">
      <c r="A37" s="75">
        <v>4</v>
      </c>
      <c r="B37" s="64" t="s">
        <v>59</v>
      </c>
      <c r="C37" s="63" t="s">
        <v>122</v>
      </c>
      <c r="D37" s="63">
        <v>15</v>
      </c>
      <c r="E37" s="90" t="s">
        <v>165</v>
      </c>
      <c r="F37" s="78" t="s">
        <v>101</v>
      </c>
      <c r="G37" s="90" t="s">
        <v>166</v>
      </c>
      <c r="H37" s="90" t="s">
        <v>167</v>
      </c>
      <c r="I37" s="63" t="s">
        <v>126</v>
      </c>
      <c r="J37" s="91" t="s">
        <v>127</v>
      </c>
      <c r="K37" s="90" t="s">
        <v>156</v>
      </c>
      <c r="L37" s="63">
        <v>8</v>
      </c>
      <c r="M37" s="63">
        <v>13</v>
      </c>
      <c r="N37" s="63">
        <v>13</v>
      </c>
      <c r="O37" s="63">
        <v>11</v>
      </c>
      <c r="P37" s="92">
        <f t="shared" si="11"/>
        <v>45</v>
      </c>
      <c r="Q37" s="98" t="s">
        <v>82</v>
      </c>
      <c r="R37" s="29" t="s">
        <v>157</v>
      </c>
      <c r="S37" s="90" t="s">
        <v>158</v>
      </c>
      <c r="T37" s="90" t="s">
        <v>131</v>
      </c>
      <c r="U37" s="90" t="s">
        <v>131</v>
      </c>
      <c r="V37" s="96" t="s">
        <v>157</v>
      </c>
      <c r="W37" s="97">
        <f t="shared" si="5"/>
        <v>8</v>
      </c>
      <c r="X37" s="113">
        <v>14</v>
      </c>
      <c r="Y37" s="108">
        <f t="shared" si="9"/>
        <v>1</v>
      </c>
      <c r="Z37" s="104" t="s">
        <v>168</v>
      </c>
      <c r="AA37" s="67" t="s">
        <v>160</v>
      </c>
      <c r="AB37" s="97">
        <f t="shared" si="1"/>
        <v>13</v>
      </c>
      <c r="AC37" s="92">
        <v>13</v>
      </c>
      <c r="AD37" s="108">
        <f t="shared" si="10"/>
        <v>1</v>
      </c>
      <c r="AE37" s="104" t="s">
        <v>257</v>
      </c>
      <c r="AF37" s="85" t="s">
        <v>160</v>
      </c>
      <c r="AG37" s="97">
        <f t="shared" si="2"/>
        <v>13</v>
      </c>
      <c r="AH37" s="92">
        <v>19</v>
      </c>
      <c r="AI37" s="108">
        <f t="shared" si="6"/>
        <v>1</v>
      </c>
      <c r="AJ37" s="104" t="s">
        <v>281</v>
      </c>
      <c r="AK37" s="188" t="s">
        <v>160</v>
      </c>
      <c r="AL37" s="199">
        <f t="shared" si="3"/>
        <v>11</v>
      </c>
      <c r="AM37" s="200">
        <v>13</v>
      </c>
      <c r="AN37" s="201">
        <f t="shared" si="7"/>
        <v>1</v>
      </c>
      <c r="AO37" s="211" t="s">
        <v>295</v>
      </c>
      <c r="AP37" s="207" t="s">
        <v>160</v>
      </c>
      <c r="AQ37" s="204">
        <f t="shared" si="4"/>
        <v>45</v>
      </c>
      <c r="AR37" s="205">
        <f t="shared" si="12"/>
        <v>59</v>
      </c>
      <c r="AS37" s="206">
        <f t="shared" si="8"/>
        <v>1</v>
      </c>
      <c r="AT37" s="207" t="s">
        <v>317</v>
      </c>
      <c r="AU37" s="74"/>
    </row>
    <row r="38" spans="1:49" s="31" customFormat="1" ht="16.5" thickBot="1" x14ac:dyDescent="0.3">
      <c r="A38" s="287" t="s">
        <v>169</v>
      </c>
      <c r="B38" s="288"/>
      <c r="C38" s="288"/>
      <c r="D38" s="288"/>
      <c r="E38" s="289"/>
      <c r="F38" s="49"/>
      <c r="G38" s="50"/>
      <c r="H38" s="50"/>
      <c r="I38" s="50"/>
      <c r="J38" s="50"/>
      <c r="K38" s="50"/>
      <c r="L38" s="50"/>
      <c r="M38" s="50"/>
      <c r="N38" s="50"/>
      <c r="O38" s="50"/>
      <c r="P38" s="50"/>
      <c r="Q38" s="50"/>
      <c r="R38" s="50"/>
      <c r="S38" s="50"/>
      <c r="T38" s="50"/>
      <c r="U38" s="50"/>
      <c r="V38" s="51"/>
      <c r="W38" s="290"/>
      <c r="X38" s="291"/>
      <c r="Y38" s="117">
        <f>AVERAGE(Y23:Y37)*80%</f>
        <v>0.67741291005291016</v>
      </c>
      <c r="Z38" s="292"/>
      <c r="AA38" s="293"/>
      <c r="AB38" s="294"/>
      <c r="AC38" s="295"/>
      <c r="AD38" s="117">
        <f>AVERAGE(AD23:AD37)*80%</f>
        <v>0.76873837037037029</v>
      </c>
      <c r="AE38" s="296"/>
      <c r="AF38" s="297"/>
      <c r="AG38" s="298"/>
      <c r="AH38" s="299"/>
      <c r="AI38" s="174">
        <f>AVERAGE(AI23:AI37)*80%</f>
        <v>0.79013353086419746</v>
      </c>
      <c r="AJ38" s="300"/>
      <c r="AK38" s="301"/>
      <c r="AL38" s="302"/>
      <c r="AM38" s="303"/>
      <c r="AN38" s="192">
        <f>AVERAGE(AN23:AN37)*80%</f>
        <v>0.79095521484189857</v>
      </c>
      <c r="AO38" s="347"/>
      <c r="AP38" s="348"/>
      <c r="AQ38" s="294"/>
      <c r="AR38" s="295"/>
      <c r="AS38" s="117">
        <f>AVERAGE(AS23:AS37)*80%</f>
        <v>0.78454961852528948</v>
      </c>
      <c r="AT38" s="215"/>
      <c r="AU38" s="30"/>
    </row>
    <row r="39" spans="1:49" s="41" customFormat="1" ht="168.75" customHeight="1" x14ac:dyDescent="0.25">
      <c r="A39" s="32">
        <v>7</v>
      </c>
      <c r="B39" s="33" t="s">
        <v>170</v>
      </c>
      <c r="C39" s="34" t="s">
        <v>171</v>
      </c>
      <c r="D39" s="32" t="s">
        <v>172</v>
      </c>
      <c r="E39" s="33" t="s">
        <v>173</v>
      </c>
      <c r="F39" s="33" t="s">
        <v>174</v>
      </c>
      <c r="G39" s="33" t="s">
        <v>175</v>
      </c>
      <c r="H39" s="33" t="s">
        <v>176</v>
      </c>
      <c r="I39" s="100" t="s">
        <v>177</v>
      </c>
      <c r="J39" s="33" t="s">
        <v>178</v>
      </c>
      <c r="K39" s="33" t="s">
        <v>179</v>
      </c>
      <c r="L39" s="35" t="s">
        <v>74</v>
      </c>
      <c r="M39" s="101">
        <v>0.8</v>
      </c>
      <c r="N39" s="35" t="s">
        <v>74</v>
      </c>
      <c r="O39" s="101">
        <v>0.8</v>
      </c>
      <c r="P39" s="102">
        <v>0.8</v>
      </c>
      <c r="Q39" s="36" t="s">
        <v>82</v>
      </c>
      <c r="R39" s="37" t="s">
        <v>180</v>
      </c>
      <c r="S39" s="33" t="s">
        <v>181</v>
      </c>
      <c r="T39" s="33" t="s">
        <v>182</v>
      </c>
      <c r="U39" s="38" t="s">
        <v>183</v>
      </c>
      <c r="V39" s="38" t="s">
        <v>184</v>
      </c>
      <c r="W39" s="133" t="str">
        <f>L39</f>
        <v>No programada</v>
      </c>
      <c r="X39" s="134" t="s">
        <v>75</v>
      </c>
      <c r="Y39" s="135" t="s">
        <v>74</v>
      </c>
      <c r="Z39" s="134" t="s">
        <v>185</v>
      </c>
      <c r="AA39" s="136" t="s">
        <v>74</v>
      </c>
      <c r="AB39" s="161">
        <f>M39</f>
        <v>0.8</v>
      </c>
      <c r="AC39" s="162">
        <v>0.95</v>
      </c>
      <c r="AD39" s="135">
        <f t="shared" ref="AD39:AD44" si="13">IF(AC39/AB39&gt;100%,100%,AC39/AB39)</f>
        <v>1</v>
      </c>
      <c r="AE39" s="163" t="s">
        <v>247</v>
      </c>
      <c r="AF39" s="164" t="s">
        <v>248</v>
      </c>
      <c r="AG39" s="171" t="str">
        <f>N39</f>
        <v>No programada</v>
      </c>
      <c r="AH39" s="172" t="s">
        <v>74</v>
      </c>
      <c r="AI39" s="172" t="s">
        <v>74</v>
      </c>
      <c r="AJ39" s="173" t="s">
        <v>74</v>
      </c>
      <c r="AK39" s="180" t="s">
        <v>74</v>
      </c>
      <c r="AL39" s="151">
        <f>P39</f>
        <v>0.8</v>
      </c>
      <c r="AM39" s="184">
        <v>0.82</v>
      </c>
      <c r="AN39" s="185">
        <f t="shared" si="7"/>
        <v>1</v>
      </c>
      <c r="AO39" s="212" t="s">
        <v>318</v>
      </c>
      <c r="AP39" s="217" t="s">
        <v>248</v>
      </c>
      <c r="AQ39" s="151">
        <f>P39</f>
        <v>0.8</v>
      </c>
      <c r="AR39" s="135">
        <f>AVERAGE(AC39,AM39)</f>
        <v>0.88500000000000001</v>
      </c>
      <c r="AS39" s="135">
        <v>1</v>
      </c>
      <c r="AT39" s="214" t="s">
        <v>318</v>
      </c>
      <c r="AU39" s="150"/>
    </row>
    <row r="40" spans="1:49" s="125" customFormat="1" ht="105" x14ac:dyDescent="0.3">
      <c r="A40" s="42">
        <v>7</v>
      </c>
      <c r="B40" s="43" t="s">
        <v>170</v>
      </c>
      <c r="C40" s="42" t="s">
        <v>171</v>
      </c>
      <c r="D40" s="42" t="s">
        <v>186</v>
      </c>
      <c r="E40" s="43" t="s">
        <v>187</v>
      </c>
      <c r="F40" s="43" t="s">
        <v>174</v>
      </c>
      <c r="G40" s="43" t="s">
        <v>188</v>
      </c>
      <c r="H40" s="43" t="s">
        <v>189</v>
      </c>
      <c r="I40" s="43" t="s">
        <v>190</v>
      </c>
      <c r="J40" s="43" t="s">
        <v>178</v>
      </c>
      <c r="K40" s="43" t="s">
        <v>191</v>
      </c>
      <c r="L40" s="119">
        <v>1</v>
      </c>
      <c r="M40" s="119">
        <v>1</v>
      </c>
      <c r="N40" s="119">
        <v>1</v>
      </c>
      <c r="O40" s="119">
        <v>1</v>
      </c>
      <c r="P40" s="120">
        <v>1</v>
      </c>
      <c r="Q40" s="121" t="s">
        <v>82</v>
      </c>
      <c r="R40" s="44" t="s">
        <v>192</v>
      </c>
      <c r="S40" s="43" t="s">
        <v>193</v>
      </c>
      <c r="T40" s="33" t="s">
        <v>182</v>
      </c>
      <c r="U40" s="38" t="s">
        <v>194</v>
      </c>
      <c r="V40" s="128" t="s">
        <v>195</v>
      </c>
      <c r="W40" s="137">
        <f t="shared" ref="W40:W44" si="14">L40</f>
        <v>1</v>
      </c>
      <c r="X40" s="118">
        <v>0.69569999999999999</v>
      </c>
      <c r="Y40" s="118">
        <f t="shared" ref="Y40:Y44" si="15">IF(X40/W40&gt;100%,100%,X40/W40)</f>
        <v>0.69569999999999999</v>
      </c>
      <c r="Z40" s="122" t="s">
        <v>196</v>
      </c>
      <c r="AA40" s="138" t="s">
        <v>197</v>
      </c>
      <c r="AB40" s="165">
        <f t="shared" ref="AB40:AB44" si="16">M40</f>
        <v>1</v>
      </c>
      <c r="AC40" s="123">
        <v>0.61</v>
      </c>
      <c r="AD40" s="118">
        <f t="shared" si="13"/>
        <v>0.61</v>
      </c>
      <c r="AE40" s="122" t="s">
        <v>249</v>
      </c>
      <c r="AF40" s="138" t="s">
        <v>197</v>
      </c>
      <c r="AG40" s="124">
        <f t="shared" ref="AG40:AG44" si="17">N40</f>
        <v>1</v>
      </c>
      <c r="AH40" s="157">
        <v>0.6522</v>
      </c>
      <c r="AI40" s="170">
        <f t="shared" ref="AI40:AI44" si="18">IF(AH40/AG40&gt;100%,100%,AH40/AG40)</f>
        <v>0.6522</v>
      </c>
      <c r="AJ40" s="168" t="s">
        <v>263</v>
      </c>
      <c r="AK40" s="181" t="s">
        <v>197</v>
      </c>
      <c r="AL40" s="152">
        <f t="shared" ref="AL40:AL44" si="19">P40</f>
        <v>1</v>
      </c>
      <c r="AM40" s="118">
        <v>0.96969696969696972</v>
      </c>
      <c r="AN40" s="130">
        <f t="shared" si="7"/>
        <v>0.96969696969696972</v>
      </c>
      <c r="AO40" s="132" t="s">
        <v>319</v>
      </c>
      <c r="AP40" s="218" t="s">
        <v>197</v>
      </c>
      <c r="AQ40" s="152">
        <f t="shared" ref="AQ40:AQ44" si="20">P40</f>
        <v>1</v>
      </c>
      <c r="AR40" s="127">
        <f>AVERAGE(X40,AC40,AH40,AM40)</f>
        <v>0.73189924242424242</v>
      </c>
      <c r="AS40" s="118">
        <v>1</v>
      </c>
      <c r="AT40" s="138" t="s">
        <v>282</v>
      </c>
      <c r="AU40" s="150"/>
    </row>
    <row r="41" spans="1:49" s="45" customFormat="1" ht="135" x14ac:dyDescent="0.3">
      <c r="A41" s="42">
        <v>7</v>
      </c>
      <c r="B41" s="43" t="s">
        <v>170</v>
      </c>
      <c r="C41" s="34" t="s">
        <v>198</v>
      </c>
      <c r="D41" s="42" t="s">
        <v>199</v>
      </c>
      <c r="E41" s="43" t="s">
        <v>200</v>
      </c>
      <c r="F41" s="43" t="s">
        <v>174</v>
      </c>
      <c r="G41" s="43" t="s">
        <v>201</v>
      </c>
      <c r="H41" s="43" t="s">
        <v>202</v>
      </c>
      <c r="I41" s="43" t="s">
        <v>190</v>
      </c>
      <c r="J41" s="43" t="s">
        <v>178</v>
      </c>
      <c r="K41" s="43" t="s">
        <v>203</v>
      </c>
      <c r="L41" s="35" t="s">
        <v>74</v>
      </c>
      <c r="M41" s="101">
        <v>1</v>
      </c>
      <c r="N41" s="101">
        <v>1</v>
      </c>
      <c r="O41" s="101">
        <v>1</v>
      </c>
      <c r="P41" s="102">
        <v>1</v>
      </c>
      <c r="Q41" s="99" t="s">
        <v>82</v>
      </c>
      <c r="R41" s="44" t="s">
        <v>204</v>
      </c>
      <c r="S41" s="43" t="s">
        <v>205</v>
      </c>
      <c r="T41" s="33" t="s">
        <v>182</v>
      </c>
      <c r="U41" s="38" t="s">
        <v>206</v>
      </c>
      <c r="V41" s="128" t="s">
        <v>207</v>
      </c>
      <c r="W41" s="139" t="str">
        <f t="shared" si="14"/>
        <v>No programada</v>
      </c>
      <c r="X41" s="42" t="s">
        <v>75</v>
      </c>
      <c r="Y41" s="130" t="s">
        <v>74</v>
      </c>
      <c r="Z41" s="42" t="s">
        <v>185</v>
      </c>
      <c r="AA41" s="140" t="s">
        <v>74</v>
      </c>
      <c r="AB41" s="165">
        <f t="shared" si="16"/>
        <v>1</v>
      </c>
      <c r="AC41" s="157">
        <v>0.72170000000000001</v>
      </c>
      <c r="AD41" s="118">
        <f t="shared" si="13"/>
        <v>0.72170000000000001</v>
      </c>
      <c r="AE41" s="122" t="s">
        <v>250</v>
      </c>
      <c r="AF41" s="138" t="s">
        <v>251</v>
      </c>
      <c r="AG41" s="103">
        <f t="shared" si="17"/>
        <v>1</v>
      </c>
      <c r="AH41" s="157">
        <v>0.72170000000000001</v>
      </c>
      <c r="AI41" s="170">
        <f t="shared" si="18"/>
        <v>0.72170000000000001</v>
      </c>
      <c r="AJ41" s="168" t="s">
        <v>283</v>
      </c>
      <c r="AK41" s="181" t="s">
        <v>284</v>
      </c>
      <c r="AL41" s="152">
        <f t="shared" si="19"/>
        <v>1</v>
      </c>
      <c r="AM41" s="118">
        <v>0.72173913043478266</v>
      </c>
      <c r="AN41" s="130">
        <f t="shared" si="7"/>
        <v>0.72173913043478266</v>
      </c>
      <c r="AO41" s="132" t="s">
        <v>320</v>
      </c>
      <c r="AP41" s="218" t="s">
        <v>251</v>
      </c>
      <c r="AQ41" s="152">
        <f t="shared" si="20"/>
        <v>1</v>
      </c>
      <c r="AR41" s="127">
        <f>AVERAGE(AC41,AH41,AM41)</f>
        <v>0.72171304347826093</v>
      </c>
      <c r="AS41" s="118">
        <v>1</v>
      </c>
      <c r="AT41" s="138" t="s">
        <v>283</v>
      </c>
      <c r="AU41" s="150"/>
    </row>
    <row r="42" spans="1:49" s="45" customFormat="1" ht="105" x14ac:dyDescent="0.3">
      <c r="A42" s="42">
        <v>7</v>
      </c>
      <c r="B42" s="43" t="s">
        <v>170</v>
      </c>
      <c r="C42" s="34" t="s">
        <v>171</v>
      </c>
      <c r="D42" s="42" t="s">
        <v>208</v>
      </c>
      <c r="E42" s="43" t="s">
        <v>209</v>
      </c>
      <c r="F42" s="43" t="s">
        <v>174</v>
      </c>
      <c r="G42" s="43" t="s">
        <v>210</v>
      </c>
      <c r="H42" s="43" t="s">
        <v>211</v>
      </c>
      <c r="I42" s="43" t="s">
        <v>190</v>
      </c>
      <c r="J42" s="43" t="s">
        <v>178</v>
      </c>
      <c r="K42" s="43" t="s">
        <v>212</v>
      </c>
      <c r="L42" s="101">
        <v>1</v>
      </c>
      <c r="M42" s="35" t="s">
        <v>74</v>
      </c>
      <c r="N42" s="35" t="s">
        <v>74</v>
      </c>
      <c r="O42" s="101">
        <v>1</v>
      </c>
      <c r="P42" s="102">
        <v>1</v>
      </c>
      <c r="Q42" s="99" t="s">
        <v>82</v>
      </c>
      <c r="R42" s="44" t="s">
        <v>213</v>
      </c>
      <c r="S42" s="43" t="s">
        <v>214</v>
      </c>
      <c r="T42" s="33" t="s">
        <v>182</v>
      </c>
      <c r="U42" s="38" t="s">
        <v>194</v>
      </c>
      <c r="V42" s="128" t="s">
        <v>214</v>
      </c>
      <c r="W42" s="141">
        <f t="shared" si="14"/>
        <v>1</v>
      </c>
      <c r="X42" s="126">
        <v>1</v>
      </c>
      <c r="Y42" s="118">
        <f t="shared" si="15"/>
        <v>1</v>
      </c>
      <c r="Z42" s="116" t="s">
        <v>215</v>
      </c>
      <c r="AA42" s="142" t="s">
        <v>216</v>
      </c>
      <c r="AB42" s="165" t="str">
        <f t="shared" si="16"/>
        <v>No programada</v>
      </c>
      <c r="AC42" s="35" t="s">
        <v>74</v>
      </c>
      <c r="AD42" s="118" t="s">
        <v>74</v>
      </c>
      <c r="AE42" s="158" t="s">
        <v>252</v>
      </c>
      <c r="AF42" s="40" t="s">
        <v>74</v>
      </c>
      <c r="AG42" s="39" t="str">
        <f t="shared" si="17"/>
        <v>No programada</v>
      </c>
      <c r="AH42" s="35" t="s">
        <v>74</v>
      </c>
      <c r="AI42" s="114" t="s">
        <v>74</v>
      </c>
      <c r="AJ42" s="168" t="s">
        <v>74</v>
      </c>
      <c r="AK42" s="181" t="s">
        <v>74</v>
      </c>
      <c r="AL42" s="152">
        <f t="shared" si="19"/>
        <v>1</v>
      </c>
      <c r="AM42" s="126">
        <v>1</v>
      </c>
      <c r="AN42" s="130">
        <f t="shared" si="7"/>
        <v>1</v>
      </c>
      <c r="AO42" s="132" t="s">
        <v>321</v>
      </c>
      <c r="AP42" s="218" t="s">
        <v>322</v>
      </c>
      <c r="AQ42" s="152">
        <f t="shared" si="20"/>
        <v>1</v>
      </c>
      <c r="AR42" s="118">
        <v>1</v>
      </c>
      <c r="AS42" s="118">
        <v>1</v>
      </c>
      <c r="AT42" s="138" t="s">
        <v>215</v>
      </c>
      <c r="AU42" s="150"/>
    </row>
    <row r="43" spans="1:49" s="45" customFormat="1" ht="118.5" customHeight="1" x14ac:dyDescent="0.3">
      <c r="A43" s="42">
        <v>5</v>
      </c>
      <c r="B43" s="43" t="s">
        <v>217</v>
      </c>
      <c r="C43" s="34" t="s">
        <v>218</v>
      </c>
      <c r="D43" s="42" t="s">
        <v>219</v>
      </c>
      <c r="E43" s="43" t="s">
        <v>220</v>
      </c>
      <c r="F43" s="43" t="s">
        <v>174</v>
      </c>
      <c r="G43" s="43" t="s">
        <v>221</v>
      </c>
      <c r="H43" s="43" t="s">
        <v>222</v>
      </c>
      <c r="I43" s="43" t="s">
        <v>190</v>
      </c>
      <c r="J43" s="43" t="s">
        <v>66</v>
      </c>
      <c r="K43" s="43" t="s">
        <v>221</v>
      </c>
      <c r="L43" s="101">
        <v>0.33</v>
      </c>
      <c r="M43" s="101">
        <v>0.67</v>
      </c>
      <c r="N43" s="101">
        <v>0.84</v>
      </c>
      <c r="O43" s="101">
        <v>1</v>
      </c>
      <c r="P43" s="102">
        <v>1</v>
      </c>
      <c r="Q43" s="99" t="s">
        <v>82</v>
      </c>
      <c r="R43" s="44" t="s">
        <v>223</v>
      </c>
      <c r="S43" s="43" t="s">
        <v>224</v>
      </c>
      <c r="T43" s="33" t="s">
        <v>182</v>
      </c>
      <c r="U43" s="38" t="s">
        <v>225</v>
      </c>
      <c r="V43" s="128" t="s">
        <v>226</v>
      </c>
      <c r="W43" s="143">
        <f t="shared" si="14"/>
        <v>0.33</v>
      </c>
      <c r="X43" s="131">
        <v>0.33</v>
      </c>
      <c r="Y43" s="118">
        <f t="shared" si="15"/>
        <v>1</v>
      </c>
      <c r="Z43" s="132" t="s">
        <v>227</v>
      </c>
      <c r="AA43" s="144" t="s">
        <v>228</v>
      </c>
      <c r="AB43" s="165">
        <f t="shared" si="16"/>
        <v>0.67</v>
      </c>
      <c r="AC43" s="123">
        <v>1</v>
      </c>
      <c r="AD43" s="118">
        <f t="shared" si="13"/>
        <v>1</v>
      </c>
      <c r="AE43" s="122" t="s">
        <v>253</v>
      </c>
      <c r="AF43" s="138" t="s">
        <v>254</v>
      </c>
      <c r="AG43" s="103">
        <f t="shared" si="17"/>
        <v>0.84</v>
      </c>
      <c r="AH43" s="169">
        <v>1</v>
      </c>
      <c r="AI43" s="170">
        <f t="shared" si="18"/>
        <v>1</v>
      </c>
      <c r="AJ43" s="122" t="s">
        <v>285</v>
      </c>
      <c r="AK43" s="182" t="s">
        <v>254</v>
      </c>
      <c r="AL43" s="152">
        <f t="shared" si="19"/>
        <v>1</v>
      </c>
      <c r="AM43" s="126">
        <v>1</v>
      </c>
      <c r="AN43" s="130">
        <f t="shared" si="7"/>
        <v>1</v>
      </c>
      <c r="AO43" s="132" t="s">
        <v>253</v>
      </c>
      <c r="AP43" s="218" t="s">
        <v>323</v>
      </c>
      <c r="AQ43" s="152">
        <f t="shared" si="20"/>
        <v>1</v>
      </c>
      <c r="AR43" s="159">
        <v>1</v>
      </c>
      <c r="AS43" s="118">
        <v>1</v>
      </c>
      <c r="AT43" s="138" t="s">
        <v>285</v>
      </c>
      <c r="AU43" s="150"/>
    </row>
    <row r="44" spans="1:49" ht="138.75" customHeight="1" thickBot="1" x14ac:dyDescent="0.3">
      <c r="A44" s="42">
        <v>5</v>
      </c>
      <c r="B44" s="43" t="s">
        <v>217</v>
      </c>
      <c r="C44" s="34" t="s">
        <v>218</v>
      </c>
      <c r="D44" s="42" t="s">
        <v>229</v>
      </c>
      <c r="E44" s="43" t="s">
        <v>230</v>
      </c>
      <c r="F44" s="43" t="s">
        <v>174</v>
      </c>
      <c r="G44" s="43" t="s">
        <v>221</v>
      </c>
      <c r="H44" s="43" t="s">
        <v>231</v>
      </c>
      <c r="I44" s="43" t="s">
        <v>232</v>
      </c>
      <c r="J44" s="43" t="s">
        <v>66</v>
      </c>
      <c r="K44" s="43" t="s">
        <v>221</v>
      </c>
      <c r="L44" s="101">
        <v>0.2</v>
      </c>
      <c r="M44" s="101">
        <v>0.4</v>
      </c>
      <c r="N44" s="101">
        <v>0.6</v>
      </c>
      <c r="O44" s="101">
        <v>0.8</v>
      </c>
      <c r="P44" s="102">
        <v>0.8</v>
      </c>
      <c r="Q44" s="46" t="s">
        <v>82</v>
      </c>
      <c r="R44" s="44" t="s">
        <v>223</v>
      </c>
      <c r="S44" s="43" t="s">
        <v>226</v>
      </c>
      <c r="T44" s="33" t="s">
        <v>182</v>
      </c>
      <c r="U44" s="38" t="s">
        <v>225</v>
      </c>
      <c r="V44" s="128" t="s">
        <v>226</v>
      </c>
      <c r="W44" s="145">
        <f t="shared" si="14"/>
        <v>0.2</v>
      </c>
      <c r="X44" s="146">
        <f>(146/148)*20%</f>
        <v>0.19729729729729731</v>
      </c>
      <c r="Y44" s="147">
        <f t="shared" si="15"/>
        <v>0.98648648648648651</v>
      </c>
      <c r="Z44" s="148" t="s">
        <v>233</v>
      </c>
      <c r="AA44" s="149" t="s">
        <v>228</v>
      </c>
      <c r="AB44" s="153">
        <f t="shared" si="16"/>
        <v>0.4</v>
      </c>
      <c r="AC44" s="147">
        <v>0.51719999999999999</v>
      </c>
      <c r="AD44" s="147">
        <f t="shared" si="13"/>
        <v>1</v>
      </c>
      <c r="AE44" s="166" t="s">
        <v>255</v>
      </c>
      <c r="AF44" s="160" t="s">
        <v>254</v>
      </c>
      <c r="AG44" s="103">
        <f t="shared" si="17"/>
        <v>0.6</v>
      </c>
      <c r="AH44" s="169">
        <f>173/285</f>
        <v>0.60701754385964912</v>
      </c>
      <c r="AI44" s="170">
        <f t="shared" si="18"/>
        <v>1</v>
      </c>
      <c r="AJ44" s="175" t="s">
        <v>286</v>
      </c>
      <c r="AK44" s="183" t="s">
        <v>254</v>
      </c>
      <c r="AL44" s="153">
        <f t="shared" si="19"/>
        <v>0.8</v>
      </c>
      <c r="AM44" s="147">
        <v>0.83620000000000005</v>
      </c>
      <c r="AN44" s="186">
        <f t="shared" si="7"/>
        <v>1</v>
      </c>
      <c r="AO44" s="148" t="s">
        <v>324</v>
      </c>
      <c r="AP44" s="219" t="s">
        <v>323</v>
      </c>
      <c r="AQ44" s="153">
        <f t="shared" si="20"/>
        <v>0.8</v>
      </c>
      <c r="AR44" s="147">
        <v>0.83620000000000005</v>
      </c>
      <c r="AS44" s="147">
        <v>1</v>
      </c>
      <c r="AT44" s="160" t="s">
        <v>324</v>
      </c>
      <c r="AU44" s="150"/>
    </row>
    <row r="45" spans="1:49" ht="16.5" thickBot="1" x14ac:dyDescent="0.3">
      <c r="A45" s="336" t="s">
        <v>234</v>
      </c>
      <c r="B45" s="337"/>
      <c r="C45" s="337"/>
      <c r="D45" s="337"/>
      <c r="E45" s="338"/>
      <c r="F45" s="55"/>
      <c r="G45" s="56"/>
      <c r="H45" s="56"/>
      <c r="I45" s="56"/>
      <c r="J45" s="56"/>
      <c r="K45" s="56"/>
      <c r="L45" s="56"/>
      <c r="M45" s="56"/>
      <c r="N45" s="56"/>
      <c r="O45" s="56"/>
      <c r="P45" s="56"/>
      <c r="Q45" s="56"/>
      <c r="R45" s="56"/>
      <c r="S45" s="56"/>
      <c r="T45" s="56"/>
      <c r="U45" s="56"/>
      <c r="V45" s="57"/>
      <c r="W45" s="339"/>
      <c r="X45" s="340"/>
      <c r="Y45" s="129">
        <f>AVERAGE(Y39:Y44)*20%</f>
        <v>0.18410932432432434</v>
      </c>
      <c r="Z45" s="341"/>
      <c r="AA45" s="342"/>
      <c r="AB45" s="343"/>
      <c r="AC45" s="344"/>
      <c r="AD45" s="129">
        <f>AVERAGE(AD39:AD44)*20%</f>
        <v>0.17326799999999998</v>
      </c>
      <c r="AE45" s="345"/>
      <c r="AF45" s="346"/>
      <c r="AG45" s="366"/>
      <c r="AH45" s="367"/>
      <c r="AI45" s="176">
        <f>AVERAGE(AI39:AI44)*20%</f>
        <v>0.16869500000000001</v>
      </c>
      <c r="AJ45" s="368"/>
      <c r="AK45" s="369"/>
      <c r="AL45" s="343"/>
      <c r="AM45" s="344"/>
      <c r="AN45" s="176">
        <f>AVERAGE(AN39:AN44)*20%</f>
        <v>0.18971453667105842</v>
      </c>
      <c r="AO45" s="345"/>
      <c r="AP45" s="346"/>
      <c r="AQ45" s="343"/>
      <c r="AR45" s="344"/>
      <c r="AS45" s="129">
        <f>AVERAGE(AS39:AS44)*20%</f>
        <v>0.2</v>
      </c>
      <c r="AT45" s="220"/>
      <c r="AU45" s="177"/>
    </row>
    <row r="46" spans="1:49" ht="19.5" thickBot="1" x14ac:dyDescent="0.35">
      <c r="A46" s="327" t="s">
        <v>235</v>
      </c>
      <c r="B46" s="328"/>
      <c r="C46" s="328"/>
      <c r="D46" s="328"/>
      <c r="E46" s="329"/>
      <c r="F46" s="52"/>
      <c r="G46" s="53"/>
      <c r="H46" s="53"/>
      <c r="I46" s="53"/>
      <c r="J46" s="53"/>
      <c r="K46" s="53"/>
      <c r="L46" s="53"/>
      <c r="M46" s="53"/>
      <c r="N46" s="53"/>
      <c r="O46" s="53"/>
      <c r="P46" s="53"/>
      <c r="Q46" s="53"/>
      <c r="R46" s="53"/>
      <c r="S46" s="53"/>
      <c r="T46" s="53"/>
      <c r="U46" s="53"/>
      <c r="V46" s="54"/>
      <c r="W46" s="330"/>
      <c r="X46" s="331"/>
      <c r="Y46" s="107">
        <f>Y38+Y45</f>
        <v>0.86152223437723452</v>
      </c>
      <c r="Z46" s="332"/>
      <c r="AA46" s="333"/>
      <c r="AB46" s="330"/>
      <c r="AC46" s="331"/>
      <c r="AD46" s="107">
        <f>AD38+AD45</f>
        <v>0.94200637037037027</v>
      </c>
      <c r="AE46" s="334"/>
      <c r="AF46" s="335"/>
      <c r="AG46" s="330"/>
      <c r="AH46" s="331"/>
      <c r="AI46" s="107">
        <f>AI38+AI45</f>
        <v>0.9588285308641975</v>
      </c>
      <c r="AJ46" s="334"/>
      <c r="AK46" s="335"/>
      <c r="AL46" s="330"/>
      <c r="AM46" s="331"/>
      <c r="AN46" s="107">
        <f>AN38+AN45</f>
        <v>0.98066975151295699</v>
      </c>
      <c r="AO46" s="334"/>
      <c r="AP46" s="335"/>
      <c r="AQ46" s="330"/>
      <c r="AR46" s="331"/>
      <c r="AS46" s="107">
        <f>AS38+AS45</f>
        <v>0.98454961852528955</v>
      </c>
      <c r="AT46" s="216"/>
      <c r="AU46" s="178"/>
    </row>
    <row r="47" spans="1:4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47"/>
      <c r="AE47" s="1"/>
      <c r="AF47" s="1"/>
      <c r="AG47" s="1"/>
      <c r="AH47" s="1"/>
      <c r="AI47" s="1"/>
      <c r="AJ47" s="1"/>
      <c r="AK47" s="1"/>
      <c r="AL47" s="1"/>
      <c r="AM47" s="1"/>
      <c r="AN47" s="1"/>
      <c r="AO47" s="208"/>
      <c r="AP47" s="208"/>
      <c r="AQ47" s="1"/>
      <c r="AR47" s="1"/>
      <c r="AS47" s="1"/>
      <c r="AT47" s="208"/>
      <c r="AU47" s="1"/>
      <c r="AV47" s="1"/>
      <c r="AW47" s="1"/>
    </row>
    <row r="48" spans="1:49" x14ac:dyDescent="0.25">
      <c r="A48" s="1"/>
      <c r="B48" s="1"/>
      <c r="C48" s="1"/>
      <c r="D48" s="1"/>
      <c r="E48" s="48"/>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208"/>
      <c r="AP48" s="208"/>
      <c r="AQ48" s="1"/>
      <c r="AR48" s="1"/>
      <c r="AS48" s="1"/>
      <c r="AT48" s="208"/>
      <c r="AU48" s="1"/>
      <c r="AV48" s="1"/>
      <c r="AW48" s="1"/>
    </row>
  </sheetData>
  <autoFilter ref="A22:AW46" xr:uid="{705AD645-1A1A-4E66-B519-F0A27F36BB34}"/>
  <mergeCells count="99">
    <mergeCell ref="G11:H11"/>
    <mergeCell ref="I11:M11"/>
    <mergeCell ref="G7:H7"/>
    <mergeCell ref="G8:H8"/>
    <mergeCell ref="G9:H9"/>
    <mergeCell ref="I9:M9"/>
    <mergeCell ref="G10:H10"/>
    <mergeCell ref="I10:M10"/>
    <mergeCell ref="G12:H12"/>
    <mergeCell ref="AL46:AM46"/>
    <mergeCell ref="AG46:AH46"/>
    <mergeCell ref="AJ46:AK46"/>
    <mergeCell ref="AB20:AF21"/>
    <mergeCell ref="AG20:AK21"/>
    <mergeCell ref="AL20:AP21"/>
    <mergeCell ref="I12:M12"/>
    <mergeCell ref="AO46:AP46"/>
    <mergeCell ref="AG45:AH45"/>
    <mergeCell ref="AJ45:AK45"/>
    <mergeCell ref="G14:H14"/>
    <mergeCell ref="I14:M14"/>
    <mergeCell ref="G13:H13"/>
    <mergeCell ref="I13:M13"/>
    <mergeCell ref="AQ46:AR46"/>
    <mergeCell ref="AL45:AM45"/>
    <mergeCell ref="AO45:AP45"/>
    <mergeCell ref="AQ45:AR45"/>
    <mergeCell ref="AO38:AP38"/>
    <mergeCell ref="AQ38:AR38"/>
    <mergeCell ref="A45:E45"/>
    <mergeCell ref="W45:X45"/>
    <mergeCell ref="Z45:AA45"/>
    <mergeCell ref="AB45:AC45"/>
    <mergeCell ref="AE45:AF45"/>
    <mergeCell ref="A46:E46"/>
    <mergeCell ref="W46:X46"/>
    <mergeCell ref="Z46:AA46"/>
    <mergeCell ref="AB46:AC46"/>
    <mergeCell ref="AE46:AF46"/>
    <mergeCell ref="AQ20:AT21"/>
    <mergeCell ref="A38:E38"/>
    <mergeCell ref="W38:X38"/>
    <mergeCell ref="Z38:AA38"/>
    <mergeCell ref="AB38:AC38"/>
    <mergeCell ref="AE38:AF38"/>
    <mergeCell ref="AG38:AH38"/>
    <mergeCell ref="AJ38:AK38"/>
    <mergeCell ref="AL38:AM38"/>
    <mergeCell ref="R19:V21"/>
    <mergeCell ref="W19:AA19"/>
    <mergeCell ref="AB19:AF19"/>
    <mergeCell ref="AG19:AK19"/>
    <mergeCell ref="AL19:AP19"/>
    <mergeCell ref="AQ19:AT19"/>
    <mergeCell ref="W20:AA21"/>
    <mergeCell ref="A19:B21"/>
    <mergeCell ref="C19:C22"/>
    <mergeCell ref="D19:F21"/>
    <mergeCell ref="G19:Q21"/>
    <mergeCell ref="AV1:AV2"/>
    <mergeCell ref="AK1:AK2"/>
    <mergeCell ref="AL1:AL2"/>
    <mergeCell ref="AM1:AM2"/>
    <mergeCell ref="AN1:AN2"/>
    <mergeCell ref="AO1:AO2"/>
    <mergeCell ref="AD1:AD2"/>
    <mergeCell ref="AE1:AE2"/>
    <mergeCell ref="AF1:AF2"/>
    <mergeCell ref="AG1:AG2"/>
    <mergeCell ref="AH1:AH2"/>
    <mergeCell ref="AI1:AI2"/>
    <mergeCell ref="AW1:AW2"/>
    <mergeCell ref="A2:M2"/>
    <mergeCell ref="A3:R3"/>
    <mergeCell ref="A4:R4"/>
    <mergeCell ref="A6:B12"/>
    <mergeCell ref="C6:E12"/>
    <mergeCell ref="F6:M6"/>
    <mergeCell ref="I7:M7"/>
    <mergeCell ref="I8:M8"/>
    <mergeCell ref="AP1:AP2"/>
    <mergeCell ref="AQ1:AQ2"/>
    <mergeCell ref="AR1:AR2"/>
    <mergeCell ref="AS1:AS2"/>
    <mergeCell ref="AT1:AT2"/>
    <mergeCell ref="AU1:AU2"/>
    <mergeCell ref="AJ1:AJ2"/>
    <mergeCell ref="AC1:AC2"/>
    <mergeCell ref="A1:M1"/>
    <mergeCell ref="N1:R2"/>
    <mergeCell ref="S1:S2"/>
    <mergeCell ref="T1:T2"/>
    <mergeCell ref="U1:U2"/>
    <mergeCell ref="V1:V2"/>
    <mergeCell ref="X1:X2"/>
    <mergeCell ref="Y1:Y2"/>
    <mergeCell ref="Z1:Z2"/>
    <mergeCell ref="AA1:AA2"/>
    <mergeCell ref="AB1:AB2"/>
  </mergeCells>
  <phoneticPr fontId="26" type="noConversion"/>
  <dataValidations disablePrompts="1" count="1">
    <dataValidation allowBlank="1" showInputMessage="1" showErrorMessage="1" error="Escriba un texto " promptTitle="Cualquier contenido" sqref="F28 F31 F34:F37" xr:uid="{7601E978-735A-419A-989B-FE7BD4F6EA56}"/>
  </dataValidations>
  <hyperlinks>
    <hyperlink ref="AP41" r:id="rId1" xr:uid="{3FBB9907-5582-4CA7-A556-6D74C8860C6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01A0DD-42A1-4B91-BE5F-8433EFB5A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d46ae-bc80-4b93-8345-0c7a35c27299"/>
    <ds:schemaRef ds:uri="5074ac74-b766-45bb-bfb7-2b9c165fa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348804-F9F2-4846-BA87-C2B128F46D38}">
  <ds:schemaRefs>
    <ds:schemaRef ds:uri="http://schemas.microsoft.com/sharepoint/v3/contenttype/forms"/>
  </ds:schemaRefs>
</ds:datastoreItem>
</file>

<file path=customXml/itemProps3.xml><?xml version="1.0" encoding="utf-8"?>
<ds:datastoreItem xmlns:ds="http://schemas.openxmlformats.org/officeDocument/2006/customXml" ds:itemID="{AC77369E-AE28-4DD1-97BD-D1E092F0438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Niño González</dc:creator>
  <cp:keywords/>
  <dc:description/>
  <cp:lastModifiedBy>Yamile Espinosa Galindo</cp:lastModifiedBy>
  <cp:revision/>
  <dcterms:created xsi:type="dcterms:W3CDTF">2021-12-02T18:50:00Z</dcterms:created>
  <dcterms:modified xsi:type="dcterms:W3CDTF">2023-01-30T15:01:58Z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